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302"/>
  </bookViews>
  <sheets>
    <sheet name="Head Curves" sheetId="5" r:id="rId1"/>
  </sheets>
  <calcPr calcId="125725"/>
</workbook>
</file>

<file path=xl/calcChain.xml><?xml version="1.0" encoding="utf-8"?>
<calcChain xmlns="http://schemas.openxmlformats.org/spreadsheetml/2006/main">
  <c r="D136" i="5"/>
  <c r="C136"/>
  <c r="D135"/>
  <c r="C135"/>
  <c r="D134"/>
  <c r="C134"/>
  <c r="D133"/>
  <c r="C133"/>
  <c r="D129"/>
  <c r="C129"/>
  <c r="D128"/>
  <c r="C128"/>
  <c r="D127"/>
  <c r="C127"/>
  <c r="D126"/>
  <c r="C126"/>
  <c r="E46"/>
  <c r="D46"/>
  <c r="C46"/>
  <c r="B115"/>
  <c r="B76"/>
  <c r="B110"/>
  <c r="I49"/>
  <c r="H49"/>
  <c r="G49"/>
  <c r="I48"/>
  <c r="H48"/>
  <c r="G48"/>
  <c r="I47"/>
  <c r="H47"/>
  <c r="G47"/>
  <c r="I46"/>
  <c r="H46"/>
  <c r="G46"/>
  <c r="I45"/>
  <c r="H45"/>
  <c r="G45"/>
  <c r="I44"/>
  <c r="H44"/>
  <c r="G44"/>
  <c r="I43"/>
  <c r="H43"/>
  <c r="G43"/>
  <c r="B61"/>
  <c r="B60"/>
  <c r="B59"/>
  <c r="B36"/>
  <c r="B31"/>
  <c r="B122"/>
  <c r="B119"/>
  <c r="B94"/>
  <c r="B91"/>
  <c r="B53"/>
  <c r="D49"/>
  <c r="C49"/>
  <c r="C72" s="1"/>
  <c r="D48"/>
  <c r="C48"/>
  <c r="D47"/>
  <c r="D70" s="1"/>
  <c r="C47"/>
  <c r="C70" s="1"/>
  <c r="D45"/>
  <c r="D68" s="1"/>
  <c r="C45"/>
  <c r="C68" s="1"/>
  <c r="D44"/>
  <c r="C44"/>
  <c r="D43"/>
  <c r="D66" s="1"/>
  <c r="C43"/>
  <c r="D69" l="1"/>
  <c r="F103" s="1"/>
  <c r="C71"/>
  <c r="D105" s="1"/>
  <c r="D72"/>
  <c r="C67"/>
  <c r="C66"/>
  <c r="D100" s="1"/>
  <c r="C100" s="1"/>
  <c r="D67"/>
  <c r="F101" s="1"/>
  <c r="D71"/>
  <c r="E69"/>
  <c r="C69"/>
  <c r="D103" s="1"/>
  <c r="C103" s="1"/>
  <c r="E66"/>
  <c r="E100" s="1"/>
  <c r="E70"/>
  <c r="E104" s="1"/>
  <c r="E68"/>
  <c r="E102" s="1"/>
  <c r="E72"/>
  <c r="E106" s="1"/>
  <c r="E101"/>
  <c r="E67"/>
  <c r="E71"/>
  <c r="E105" s="1"/>
  <c r="F100"/>
  <c r="E103"/>
  <c r="F104"/>
  <c r="D104"/>
  <c r="C104" s="1"/>
  <c r="F105"/>
  <c r="D101"/>
  <c r="F102"/>
  <c r="F106"/>
  <c r="D102"/>
  <c r="C102" s="1"/>
  <c r="D106"/>
  <c r="C105" l="1"/>
  <c r="C106"/>
  <c r="C101"/>
</calcChain>
</file>

<file path=xl/sharedStrings.xml><?xml version="1.0" encoding="utf-8"?>
<sst xmlns="http://schemas.openxmlformats.org/spreadsheetml/2006/main" count="113" uniqueCount="72">
  <si>
    <t>q</t>
  </si>
  <si>
    <t>Q</t>
  </si>
  <si>
    <t>Rated Head</t>
  </si>
  <si>
    <t>Rated Speed</t>
  </si>
  <si>
    <t>H</t>
  </si>
  <si>
    <t>Table 1</t>
  </si>
  <si>
    <t>Symbol</t>
  </si>
  <si>
    <t>Value</t>
  </si>
  <si>
    <t>Units</t>
  </si>
  <si>
    <t>Hr</t>
  </si>
  <si>
    <t>m</t>
  </si>
  <si>
    <t>Rated Flow</t>
  </si>
  <si>
    <t>Qr</t>
  </si>
  <si>
    <r>
      <t>m</t>
    </r>
    <r>
      <rPr>
        <vertAlign val="superscript"/>
        <sz val="10"/>
        <rFont val="Arial"/>
        <family val="2"/>
      </rPr>
      <t>3</t>
    </r>
    <r>
      <rPr>
        <sz val="10"/>
        <rFont val="Arial"/>
        <family val="2"/>
      </rPr>
      <t>/s</t>
    </r>
  </si>
  <si>
    <t>Ωr</t>
  </si>
  <si>
    <t>RPM</t>
  </si>
  <si>
    <t>Table 2</t>
  </si>
  <si>
    <t>Ω</t>
  </si>
  <si>
    <t>Table 3</t>
  </si>
  <si>
    <t>Flow</t>
  </si>
  <si>
    <t>Head</t>
  </si>
  <si>
    <t>STEP 1 – Add Rated Head to the Table</t>
  </si>
  <si>
    <t>ndim (short for nondimensionalized)</t>
  </si>
  <si>
    <t>ndim Flow</t>
  </si>
  <si>
    <t>ndim Head</t>
  </si>
  <si>
    <t>q = Q/Qr</t>
  </si>
  <si>
    <t>h = H/Hr</t>
  </si>
  <si>
    <t>Table 4</t>
  </si>
  <si>
    <t>Region</t>
  </si>
  <si>
    <t>Conditions</t>
  </si>
  <si>
    <t>Curve Parameters</t>
  </si>
  <si>
    <t>Param. 1</t>
  </si>
  <si>
    <t>Param. 2</t>
  </si>
  <si>
    <t>ω &gt; 0</t>
  </si>
  <si>
    <t>q/ω</t>
  </si>
  <si>
    <r>
      <t>h/ω</t>
    </r>
    <r>
      <rPr>
        <vertAlign val="superscript"/>
        <sz val="10"/>
        <rFont val="Arial"/>
        <family val="2"/>
      </rPr>
      <t>2</t>
    </r>
  </si>
  <si>
    <t>q &gt; 0</t>
  </si>
  <si>
    <t>ω/q</t>
  </si>
  <si>
    <r>
      <t>h/q</t>
    </r>
    <r>
      <rPr>
        <vertAlign val="superscript"/>
        <sz val="10"/>
        <rFont val="Arial"/>
        <family val="2"/>
      </rPr>
      <t>2</t>
    </r>
  </si>
  <si>
    <t>q &lt; 0</t>
  </si>
  <si>
    <t>ω &lt; 0</t>
  </si>
  <si>
    <t>Region 1</t>
  </si>
  <si>
    <t>Region 2</t>
  </si>
  <si>
    <t>Region 3</t>
  </si>
  <si>
    <t>Region 4</t>
  </si>
  <si>
    <t>h</t>
  </si>
  <si>
    <t>ω</t>
  </si>
  <si>
    <t>a.)</t>
  </si>
  <si>
    <t>b.)</t>
  </si>
  <si>
    <t>Table 5</t>
  </si>
  <si>
    <t>Figure 1</t>
  </si>
  <si>
    <t>Table 6</t>
  </si>
  <si>
    <t>STEP 2 – Nondimensionalize the Data</t>
  </si>
  <si>
    <t xml:space="preserve">q/ω </t>
  </si>
  <si>
    <t>STEP 4 – Separate Data into 4 Regions and Build Tables</t>
  </si>
  <si>
    <t>Step 3 – Calculate q/ω and Identify the homologous curve regions</t>
  </si>
  <si>
    <t>Figure 3</t>
  </si>
  <si>
    <t>Speed</t>
  </si>
  <si>
    <t>Flow, Head, and Rotational Speed for a set of Points</t>
  </si>
  <si>
    <t>c.)</t>
  </si>
  <si>
    <t>ω = Ω/Ωr</t>
  </si>
  <si>
    <t>Pump Homologous Head Curves Calculation</t>
  </si>
  <si>
    <t>Torque Curves</t>
  </si>
  <si>
    <t xml:space="preserve">The torque curves will not be calculated in this exercise, but are needed for the model to run. The following torque curves are the curves used by TRACE when the LOFT pump model is selected. </t>
  </si>
  <si>
    <t>m3/s</t>
  </si>
  <si>
    <r>
      <t>m</t>
    </r>
    <r>
      <rPr>
        <vertAlign val="superscript"/>
        <sz val="10"/>
        <rFont val="Arial"/>
        <family val="2"/>
      </rPr>
      <t>3</t>
    </r>
    <r>
      <rPr>
        <sz val="10"/>
        <rFont val="Arial"/>
        <family val="2"/>
      </rPr>
      <t>/s</t>
    </r>
  </si>
  <si>
    <t>Rated
Head</t>
  </si>
  <si>
    <t>Rated
Flow</t>
  </si>
  <si>
    <t>1,2</t>
  </si>
  <si>
    <t>The following is pump information for the LOFT experiments. Manufacturers will typically provide this information in some form.  Sometimes this is in a two dimensional head vs. rotational speed vs. flow rate chart.  In other cases, it is given as head vs. flow rate at a specific rotation speed (as shown below).  In order to use this in TRACE this needs to be converted into homologous curve data.  This worksheet shows the steps to do this.  Values that you need to calculate are shown as yellow and green boxes. Follow the steps outlined below:</t>
  </si>
  <si>
    <t>|q/ω| &lt;= 1</t>
  </si>
  <si>
    <t>|q/ω| &gt;= 1</t>
  </si>
</sst>
</file>

<file path=xl/styles.xml><?xml version="1.0" encoding="utf-8"?>
<styleSheet xmlns="http://schemas.openxmlformats.org/spreadsheetml/2006/main">
  <numFmts count="1">
    <numFmt numFmtId="164" formatCode="0.000"/>
  </numFmts>
  <fonts count="5">
    <font>
      <sz val="10"/>
      <name val="Arial"/>
      <family val="2"/>
    </font>
    <font>
      <sz val="10"/>
      <color rgb="FF000000"/>
      <name val="Arial"/>
      <family val="2"/>
    </font>
    <font>
      <b/>
      <sz val="10"/>
      <name val="Arial"/>
      <family val="2"/>
    </font>
    <font>
      <vertAlign val="superscript"/>
      <sz val="10"/>
      <name val="Arial"/>
      <family val="2"/>
    </font>
    <font>
      <b/>
      <sz val="10"/>
      <color rgb="FF000000"/>
      <name val="Arial"/>
      <family val="2"/>
    </font>
  </fonts>
  <fills count="10">
    <fill>
      <patternFill patternType="none"/>
    </fill>
    <fill>
      <patternFill patternType="gray125"/>
    </fill>
    <fill>
      <patternFill patternType="solid">
        <fgColor rgb="FFFFFF00"/>
        <bgColor rgb="FFFFFF00"/>
      </patternFill>
    </fill>
    <fill>
      <patternFill patternType="solid">
        <fgColor rgb="FFE6E6E6"/>
        <bgColor rgb="FFFFFFCC"/>
      </patternFill>
    </fill>
    <fill>
      <patternFill patternType="solid">
        <fgColor rgb="FFFFFF00"/>
        <bgColor indexed="64"/>
      </patternFill>
    </fill>
    <fill>
      <patternFill patternType="solid">
        <fgColor rgb="FF92D050"/>
        <bgColor indexed="64"/>
      </patternFill>
    </fill>
    <fill>
      <patternFill patternType="solid">
        <fgColor theme="9" tint="-0.249977111117893"/>
        <bgColor rgb="FF23FF23"/>
      </patternFill>
    </fill>
    <fill>
      <patternFill patternType="solid">
        <fgColor theme="9" tint="-0.249977111117893"/>
        <bgColor rgb="FF00FF00"/>
      </patternFill>
    </fill>
    <fill>
      <patternFill patternType="solid">
        <fgColor theme="9" tint="-0.249977111117893"/>
        <bgColor indexed="64"/>
      </patternFill>
    </fill>
    <fill>
      <patternFill patternType="solid">
        <fgColor rgb="FF92D050"/>
        <bgColor rgb="FF23FF23"/>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s>
  <cellStyleXfs count="1">
    <xf numFmtId="0" fontId="0" fillId="0" borderId="0"/>
  </cellStyleXfs>
  <cellXfs count="55">
    <xf numFmtId="0" fontId="0" fillId="0" borderId="0" xfId="0"/>
    <xf numFmtId="0" fontId="2" fillId="0" borderId="0" xfId="0" applyFont="1" applyAlignment="1">
      <alignment horizontal="left" vertical="center"/>
    </xf>
    <xf numFmtId="0" fontId="2" fillId="0" borderId="0" xfId="0" applyFont="1"/>
    <xf numFmtId="0" fontId="0" fillId="0" borderId="0" xfId="0" applyFont="1" applyAlignment="1">
      <alignment horizontal="left" vertical="top" wrapText="1"/>
    </xf>
    <xf numFmtId="0" fontId="0" fillId="0" borderId="1" xfId="0" applyFont="1" applyBorder="1" applyAlignment="1">
      <alignment horizontal="center"/>
    </xf>
    <xf numFmtId="0" fontId="0" fillId="0" borderId="1" xfId="0" applyBorder="1"/>
    <xf numFmtId="0" fontId="2" fillId="0" borderId="1" xfId="0" applyFont="1" applyBorder="1"/>
    <xf numFmtId="2" fontId="0" fillId="0" borderId="1" xfId="0" applyNumberFormat="1" applyBorder="1"/>
    <xf numFmtId="164" fontId="0" fillId="0" borderId="1" xfId="0" applyNumberFormat="1" applyBorder="1"/>
    <xf numFmtId="1" fontId="0" fillId="0" borderId="1" xfId="0" applyNumberFormat="1" applyBorder="1"/>
    <xf numFmtId="0" fontId="0" fillId="0" borderId="1" xfId="0" applyBorder="1" applyAlignment="1">
      <alignment horizontal="center"/>
    </xf>
    <xf numFmtId="0" fontId="0" fillId="0" borderId="0" xfId="0" applyAlignment="1">
      <alignment vertical="top" wrapText="1"/>
    </xf>
    <xf numFmtId="0" fontId="0" fillId="0" borderId="0" xfId="0" applyAlignment="1">
      <alignment horizontal="left" vertical="top" wrapText="1"/>
    </xf>
    <xf numFmtId="0" fontId="0" fillId="3" borderId="1" xfId="0" applyFill="1" applyBorder="1"/>
    <xf numFmtId="0" fontId="2" fillId="3" borderId="1" xfId="0" applyFont="1" applyFill="1" applyBorder="1" applyAlignment="1">
      <alignment horizontal="center" wrapText="1"/>
    </xf>
    <xf numFmtId="0" fontId="2" fillId="3" borderId="1" xfId="0" applyFont="1" applyFill="1" applyBorder="1"/>
    <xf numFmtId="0" fontId="0" fillId="2" borderId="1" xfId="0" applyFill="1" applyBorder="1"/>
    <xf numFmtId="0" fontId="2" fillId="6" borderId="0" xfId="0" applyFont="1" applyFill="1"/>
    <xf numFmtId="0" fontId="2" fillId="6" borderId="0" xfId="0" applyFont="1" applyFill="1" applyAlignment="1">
      <alignment horizontal="left"/>
    </xf>
    <xf numFmtId="0" fontId="4" fillId="6" borderId="0" xfId="0" applyFont="1" applyFill="1"/>
    <xf numFmtId="0" fontId="1" fillId="6" borderId="0" xfId="0" applyFont="1" applyFill="1"/>
    <xf numFmtId="0" fontId="0" fillId="7" borderId="0" xfId="0" applyFill="1"/>
    <xf numFmtId="0" fontId="2" fillId="7" borderId="0" xfId="0" applyFont="1" applyFill="1" applyAlignment="1">
      <alignment horizontal="left"/>
    </xf>
    <xf numFmtId="0" fontId="0" fillId="8" borderId="0" xfId="0" applyFill="1"/>
    <xf numFmtId="0" fontId="2" fillId="8" borderId="0" xfId="0" applyFont="1" applyFill="1"/>
    <xf numFmtId="0" fontId="0" fillId="3" borderId="1" xfId="0" applyFill="1" applyBorder="1" applyAlignment="1">
      <alignment horizontal="center"/>
    </xf>
    <xf numFmtId="0" fontId="0" fillId="0" borderId="0" xfId="0" applyAlignment="1">
      <alignment wrapText="1"/>
    </xf>
    <xf numFmtId="0" fontId="0" fillId="0" borderId="0" xfId="0" applyAlignment="1">
      <alignment horizontal="left"/>
    </xf>
    <xf numFmtId="0" fontId="0" fillId="5" borderId="1" xfId="0" applyFill="1" applyBorder="1" applyAlignment="1">
      <alignment horizontal="center"/>
    </xf>
    <xf numFmtId="0" fontId="0" fillId="9" borderId="1" xfId="0" applyFill="1" applyBorder="1"/>
    <xf numFmtId="0" fontId="2" fillId="3" borderId="1" xfId="0" applyFont="1" applyFill="1" applyBorder="1" applyAlignment="1">
      <alignment horizontal="left" wrapText="1"/>
    </xf>
    <xf numFmtId="2" fontId="0" fillId="9" borderId="1" xfId="0" applyNumberFormat="1" applyFill="1" applyBorder="1"/>
    <xf numFmtId="0" fontId="0" fillId="0" borderId="1" xfId="0" applyNumberFormat="1" applyBorder="1"/>
    <xf numFmtId="164" fontId="0" fillId="4" borderId="1" xfId="0" applyNumberFormat="1" applyFill="1" applyBorder="1"/>
    <xf numFmtId="0" fontId="0" fillId="3" borderId="1" xfId="0" applyFill="1" applyBorder="1" applyAlignment="1">
      <alignment horizontal="center" wrapText="1"/>
    </xf>
    <xf numFmtId="0" fontId="0" fillId="0" borderId="0" xfId="0" applyAlignment="1">
      <alignment horizontal="left" vertical="top" wrapText="1"/>
    </xf>
    <xf numFmtId="0" fontId="0" fillId="0" borderId="0" xfId="0" applyAlignment="1">
      <alignment vertical="top" wrapText="1"/>
    </xf>
    <xf numFmtId="0" fontId="0" fillId="0" borderId="0" xfId="0" applyFill="1" applyAlignment="1">
      <alignment horizontal="left"/>
    </xf>
    <xf numFmtId="0" fontId="2" fillId="3" borderId="1" xfId="0" applyFont="1" applyFill="1" applyBorder="1" applyAlignment="1">
      <alignment horizontal="center" vertical="center" wrapText="1"/>
    </xf>
    <xf numFmtId="0" fontId="0" fillId="3" borderId="1" xfId="0" applyFont="1" applyFill="1" applyBorder="1" applyAlignment="1">
      <alignment horizontal="center" wrapText="1"/>
    </xf>
    <xf numFmtId="0" fontId="0" fillId="0" borderId="0" xfId="0" applyFill="1" applyAlignment="1">
      <alignment horizontal="left"/>
    </xf>
    <xf numFmtId="0" fontId="0" fillId="0" borderId="0" xfId="0" applyAlignment="1">
      <alignment wrapText="1"/>
    </xf>
    <xf numFmtId="0" fontId="0" fillId="0" borderId="0" xfId="0" applyFont="1" applyAlignment="1">
      <alignment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0" fillId="0" borderId="0" xfId="0" applyAlignment="1">
      <alignment vertical="top" wrapText="1"/>
    </xf>
    <xf numFmtId="0" fontId="0" fillId="0" borderId="0" xfId="0" applyFont="1" applyAlignment="1">
      <alignment vertical="top" wrapText="1"/>
    </xf>
    <xf numFmtId="0" fontId="2" fillId="0" borderId="0" xfId="0" applyFont="1" applyAlignment="1">
      <alignment horizontal="left" vertical="center"/>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applyAlignment="1">
      <alignment horizontal="left"/>
    </xf>
  </cellXfs>
  <cellStyles count="1">
    <cellStyle name="Normal" xfId="0" builtinId="0"/>
  </cellStyles>
  <dxfs count="0"/>
  <tableStyles count="0" defaultTableStyle="TableStyleMedium9" defaultPivotStyle="PivotStyleLight16"/>
  <colors>
    <indexedColors>
      <rgbColor rgb="00000000"/>
      <rgbColor rgb="00E6E6E6"/>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23FF23"/>
      <rgbColor rgb="0099CC00"/>
      <rgbColor rgb="00FFCC00"/>
      <rgbColor rgb="00FF9900"/>
      <rgbColor rgb="00FF6600"/>
      <rgbColor rgb="00666699"/>
      <rgbColor rgb="00B3B3B3"/>
      <rgbColor rgb="0000458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xVal>
            <c:numRef>
              <c:f>'Head Curves'!$C$21:$C$26</c:f>
              <c:numCache>
                <c:formatCode>0.000</c:formatCode>
                <c:ptCount val="6"/>
                <c:pt idx="0" formatCode="General">
                  <c:v>0</c:v>
                </c:pt>
                <c:pt idx="1">
                  <c:v>1.8922419181573478</c:v>
                </c:pt>
                <c:pt idx="2">
                  <c:v>3.8790764558166018</c:v>
                </c:pt>
                <c:pt idx="3">
                  <c:v>5.9132559942417116</c:v>
                </c:pt>
                <c:pt idx="4">
                  <c:v>6.7580068505619559</c:v>
                </c:pt>
                <c:pt idx="5">
                  <c:v>7.8843413256556154</c:v>
                </c:pt>
              </c:numCache>
            </c:numRef>
          </c:xVal>
          <c:yVal>
            <c:numRef>
              <c:f>'Head Curves'!$D$21:$D$26</c:f>
              <c:numCache>
                <c:formatCode>0.00</c:formatCode>
                <c:ptCount val="6"/>
                <c:pt idx="0">
                  <c:v>79.931882806163046</c:v>
                </c:pt>
                <c:pt idx="1">
                  <c:v>74.222462605722825</c:v>
                </c:pt>
                <c:pt idx="2">
                  <c:v>62.231979382681281</c:v>
                </c:pt>
                <c:pt idx="3">
                  <c:v>35.683876252751361</c:v>
                </c:pt>
                <c:pt idx="4">
                  <c:v>20.973380328147734</c:v>
                </c:pt>
                <c:pt idx="5" formatCode="0">
                  <c:v>0</c:v>
                </c:pt>
              </c:numCache>
            </c:numRef>
          </c:yVal>
        </c:ser>
        <c:axId val="47114880"/>
        <c:axId val="101002240"/>
      </c:scatterChart>
      <c:valAx>
        <c:axId val="47114880"/>
        <c:scaling>
          <c:orientation val="minMax"/>
        </c:scaling>
        <c:axPos val="b"/>
        <c:majorGridlines/>
        <c:title>
          <c:tx>
            <c:rich>
              <a:bodyPr/>
              <a:lstStyle/>
              <a:p>
                <a:pPr>
                  <a:defRPr/>
                </a:pPr>
                <a:r>
                  <a:rPr lang="en-US"/>
                  <a:t>Volumetric</a:t>
                </a:r>
                <a:r>
                  <a:rPr lang="en-US" baseline="0"/>
                  <a:t> Flow (m</a:t>
                </a:r>
                <a:r>
                  <a:rPr lang="en-US" sz="1000" baseline="0"/>
                  <a:t>3</a:t>
                </a:r>
                <a:r>
                  <a:rPr lang="en-US" baseline="0"/>
                  <a:t>/s)</a:t>
                </a:r>
                <a:endParaRPr lang="en-US"/>
              </a:p>
            </c:rich>
          </c:tx>
          <c:layout/>
        </c:title>
        <c:numFmt formatCode="General" sourceLinked="1"/>
        <c:tickLblPos val="nextTo"/>
        <c:crossAx val="101002240"/>
        <c:crosses val="autoZero"/>
        <c:crossBetween val="midCat"/>
      </c:valAx>
      <c:valAx>
        <c:axId val="101002240"/>
        <c:scaling>
          <c:orientation val="minMax"/>
        </c:scaling>
        <c:axPos val="l"/>
        <c:majorGridlines/>
        <c:title>
          <c:tx>
            <c:rich>
              <a:bodyPr rot="-5400000" vert="horz"/>
              <a:lstStyle/>
              <a:p>
                <a:pPr>
                  <a:defRPr/>
                </a:pPr>
                <a:r>
                  <a:rPr lang="en-US"/>
                  <a:t>Head</a:t>
                </a:r>
                <a:r>
                  <a:rPr lang="en-US" baseline="0"/>
                  <a:t> (m)</a:t>
                </a:r>
                <a:endParaRPr lang="en-US"/>
              </a:p>
            </c:rich>
          </c:tx>
          <c:layout/>
        </c:title>
        <c:numFmt formatCode="0.00" sourceLinked="1"/>
        <c:tickLblPos val="nextTo"/>
        <c:crossAx val="47114880"/>
        <c:crosses val="autoZero"/>
        <c:crossBetween val="midCat"/>
      </c:valAx>
    </c:plotArea>
    <c:plotVisOnly val="1"/>
  </c:chart>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Homologous Curves</a:t>
            </a:r>
          </a:p>
        </c:rich>
      </c:tx>
      <c:layout/>
    </c:title>
    <c:plotArea>
      <c:layout/>
      <c:scatterChart>
        <c:scatterStyle val="lineMarker"/>
        <c:ser>
          <c:idx val="2"/>
          <c:order val="0"/>
          <c:tx>
            <c:v>TRACE LOFT</c:v>
          </c:tx>
          <c:xVal>
            <c:numRef>
              <c:f>'Head Curves'!$G$126:$G$131</c:f>
              <c:numCache>
                <c:formatCode>General</c:formatCode>
                <c:ptCount val="6"/>
                <c:pt idx="0">
                  <c:v>0</c:v>
                </c:pt>
                <c:pt idx="1">
                  <c:v>0.4</c:v>
                </c:pt>
                <c:pt idx="2">
                  <c:v>1</c:v>
                </c:pt>
                <c:pt idx="3">
                  <c:v>0.8</c:v>
                </c:pt>
                <c:pt idx="4">
                  <c:v>0.7</c:v>
                </c:pt>
                <c:pt idx="5">
                  <c:v>0.6</c:v>
                </c:pt>
              </c:numCache>
            </c:numRef>
          </c:xVal>
          <c:yVal>
            <c:numRef>
              <c:f>'Head Curves'!$H$126:$H$131</c:f>
              <c:numCache>
                <c:formatCode>General</c:formatCode>
                <c:ptCount val="6"/>
                <c:pt idx="0">
                  <c:v>1.4</c:v>
                </c:pt>
                <c:pt idx="1">
                  <c:v>1.3</c:v>
                </c:pt>
                <c:pt idx="2">
                  <c:v>1</c:v>
                </c:pt>
                <c:pt idx="3">
                  <c:v>0.4</c:v>
                </c:pt>
                <c:pt idx="4">
                  <c:v>0.18</c:v>
                </c:pt>
                <c:pt idx="5">
                  <c:v>0</c:v>
                </c:pt>
              </c:numCache>
            </c:numRef>
          </c:yVal>
        </c:ser>
        <c:ser>
          <c:idx val="0"/>
          <c:order val="1"/>
          <c:tx>
            <c:v>Region 1</c:v>
          </c:tx>
          <c:spPr>
            <a:ln>
              <a:prstDash val="sysDot"/>
            </a:ln>
          </c:spPr>
          <c:xVal>
            <c:numRef>
              <c:f>'Head Curves'!$C$126:$C$129</c:f>
              <c:numCache>
                <c:formatCode>General</c:formatCode>
                <c:ptCount val="4"/>
                <c:pt idx="0">
                  <c:v>0</c:v>
                </c:pt>
                <c:pt idx="1">
                  <c:v>0.40000235264638978</c:v>
                </c:pt>
                <c:pt idx="2">
                  <c:v>0.82000070579391693</c:v>
                </c:pt>
                <c:pt idx="3">
                  <c:v>1</c:v>
                </c:pt>
              </c:numCache>
            </c:numRef>
          </c:xVal>
          <c:yVal>
            <c:numRef>
              <c:f>'Head Curves'!$D$126:$D$129</c:f>
              <c:numCache>
                <c:formatCode>0.00</c:formatCode>
                <c:ptCount val="4"/>
                <c:pt idx="0">
                  <c:v>1.4000245494071641</c:v>
                </c:pt>
                <c:pt idx="1">
                  <c:v>1.300022795878081</c:v>
                </c:pt>
                <c:pt idx="2">
                  <c:v>1.0900068387634243</c:v>
                </c:pt>
                <c:pt idx="3">
                  <c:v>1</c:v>
                </c:pt>
              </c:numCache>
            </c:numRef>
          </c:yVal>
        </c:ser>
        <c:ser>
          <c:idx val="1"/>
          <c:order val="2"/>
          <c:tx>
            <c:v>Region 2</c:v>
          </c:tx>
          <c:spPr>
            <a:ln>
              <a:prstDash val="sysDot"/>
            </a:ln>
          </c:spPr>
          <c:xVal>
            <c:numRef>
              <c:f>'Head Curves'!$C$133:$C$136</c:f>
              <c:numCache>
                <c:formatCode>General</c:formatCode>
                <c:ptCount val="4"/>
                <c:pt idx="0">
                  <c:v>1</c:v>
                </c:pt>
                <c:pt idx="1">
                  <c:v>0.79999529473489506</c:v>
                </c:pt>
                <c:pt idx="2">
                  <c:v>0.69999588289303316</c:v>
                </c:pt>
                <c:pt idx="3">
                  <c:v>0.59999647105117127</c:v>
                </c:pt>
              </c:numCache>
            </c:numRef>
          </c:xVal>
          <c:yVal>
            <c:numRef>
              <c:f>'Head Curves'!$D$133:$D$136</c:f>
              <c:numCache>
                <c:formatCode>General</c:formatCode>
                <c:ptCount val="4"/>
                <c:pt idx="0">
                  <c:v>1</c:v>
                </c:pt>
                <c:pt idx="1">
                  <c:v>0.40000230878255694</c:v>
                </c:pt>
                <c:pt idx="2">
                  <c:v>0.18000103895215053</c:v>
                </c:pt>
                <c:pt idx="3">
                  <c:v>0</c:v>
                </c:pt>
              </c:numCache>
            </c:numRef>
          </c:yVal>
        </c:ser>
        <c:axId val="100663296"/>
        <c:axId val="100665216"/>
      </c:scatterChart>
      <c:valAx>
        <c:axId val="100663296"/>
        <c:scaling>
          <c:orientation val="minMax"/>
        </c:scaling>
        <c:axPos val="b"/>
        <c:majorGridlines/>
        <c:title>
          <c:tx>
            <c:rich>
              <a:bodyPr/>
              <a:lstStyle/>
              <a:p>
                <a:pPr>
                  <a:defRPr/>
                </a:pPr>
                <a:r>
                  <a:rPr lang="en-US"/>
                  <a:t>q/</a:t>
                </a:r>
                <a:r>
                  <a:rPr lang="el-GR"/>
                  <a:t>ω</a:t>
                </a:r>
                <a:r>
                  <a:rPr lang="en-US"/>
                  <a:t> or</a:t>
                </a:r>
                <a:r>
                  <a:rPr lang="en-US" baseline="0"/>
                  <a:t> </a:t>
                </a:r>
                <a:r>
                  <a:rPr lang="el-GR" baseline="0"/>
                  <a:t>ω</a:t>
                </a:r>
                <a:r>
                  <a:rPr lang="en-US" baseline="0"/>
                  <a:t>/q</a:t>
                </a:r>
                <a:endParaRPr lang="en-US"/>
              </a:p>
            </c:rich>
          </c:tx>
          <c:layout/>
        </c:title>
        <c:numFmt formatCode="General" sourceLinked="1"/>
        <c:tickLblPos val="nextTo"/>
        <c:crossAx val="100665216"/>
        <c:crosses val="autoZero"/>
        <c:crossBetween val="midCat"/>
      </c:valAx>
      <c:valAx>
        <c:axId val="100665216"/>
        <c:scaling>
          <c:orientation val="minMax"/>
        </c:scaling>
        <c:axPos val="l"/>
        <c:majorGridlines/>
        <c:title>
          <c:tx>
            <c:rich>
              <a:bodyPr rot="-5400000" vert="horz"/>
              <a:lstStyle/>
              <a:p>
                <a:pPr>
                  <a:defRPr/>
                </a:pPr>
                <a:r>
                  <a:rPr lang="en-US"/>
                  <a:t>h/</a:t>
                </a:r>
                <a:r>
                  <a:rPr lang="el-GR"/>
                  <a:t>ω</a:t>
                </a:r>
                <a:r>
                  <a:rPr lang="en-US" baseline="30000"/>
                  <a:t>2</a:t>
                </a:r>
                <a:r>
                  <a:rPr lang="en-US" baseline="0"/>
                  <a:t> or h/q</a:t>
                </a:r>
                <a:r>
                  <a:rPr lang="en-US" baseline="30000"/>
                  <a:t>2</a:t>
                </a:r>
              </a:p>
            </c:rich>
          </c:tx>
          <c:layout/>
        </c:title>
        <c:numFmt formatCode="General" sourceLinked="1"/>
        <c:tickLblPos val="nextTo"/>
        <c:crossAx val="100663296"/>
        <c:crosses val="autoZero"/>
        <c:crossBetween val="midCat"/>
      </c:valAx>
    </c:plotArea>
    <c:legend>
      <c:legendPos val="r"/>
      <c:layout/>
    </c:legend>
    <c:plotVisOnly val="1"/>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52554</xdr:colOff>
      <xdr:row>12</xdr:row>
      <xdr:rowOff>65692</xdr:rowOff>
    </xdr:from>
    <xdr:to>
      <xdr:col>11</xdr:col>
      <xdr:colOff>59120</xdr:colOff>
      <xdr:row>26</xdr:row>
      <xdr:rowOff>137950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59122</xdr:colOff>
      <xdr:row>124</xdr:row>
      <xdr:rowOff>52555</xdr:rowOff>
    </xdr:from>
    <xdr:to>
      <xdr:col>12</xdr:col>
      <xdr:colOff>328449</xdr:colOff>
      <xdr:row>145</xdr:row>
      <xdr:rowOff>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08"/>
  <sheetViews>
    <sheetView tabSelected="1" topLeftCell="A80" zoomScale="145" zoomScaleNormal="145" workbookViewId="0">
      <selection activeCell="I83" sqref="I83"/>
    </sheetView>
  </sheetViews>
  <sheetFormatPr defaultRowHeight="12.75"/>
  <cols>
    <col min="1" max="1" width="3.28515625" customWidth="1"/>
    <col min="2" max="2" width="14.85546875" customWidth="1"/>
    <col min="3" max="4" width="11.140625" customWidth="1"/>
    <col min="6" max="6" width="9.28515625" customWidth="1"/>
    <col min="7" max="7" width="9.85546875" customWidth="1"/>
    <col min="8" max="8" width="10.28515625" customWidth="1"/>
  </cols>
  <sheetData>
    <row r="1" spans="2:11" s="17" customFormat="1" ht="12.95" customHeight="1">
      <c r="B1" s="18" t="s">
        <v>61</v>
      </c>
    </row>
    <row r="2" spans="2:11" ht="12.95" customHeight="1">
      <c r="B2" s="26"/>
    </row>
    <row r="3" spans="2:11" ht="12.75" customHeight="1">
      <c r="B3" s="49" t="s">
        <v>69</v>
      </c>
      <c r="C3" s="50"/>
      <c r="D3" s="50"/>
      <c r="E3" s="50"/>
      <c r="F3" s="50"/>
      <c r="G3" s="50"/>
      <c r="H3" s="50"/>
      <c r="I3" s="50"/>
      <c r="J3" s="50"/>
      <c r="K3" s="50"/>
    </row>
    <row r="4" spans="2:11" ht="12.75" customHeight="1">
      <c r="B4" s="49"/>
      <c r="C4" s="50"/>
      <c r="D4" s="50"/>
      <c r="E4" s="50"/>
      <c r="F4" s="50"/>
      <c r="G4" s="50"/>
      <c r="H4" s="50"/>
      <c r="I4" s="50"/>
      <c r="J4" s="50"/>
      <c r="K4" s="50"/>
    </row>
    <row r="5" spans="2:11" ht="12.75" customHeight="1">
      <c r="B5" s="49"/>
      <c r="C5" s="50"/>
      <c r="D5" s="50"/>
      <c r="E5" s="50"/>
      <c r="F5" s="50"/>
      <c r="G5" s="50"/>
      <c r="H5" s="50"/>
      <c r="I5" s="50"/>
      <c r="J5" s="50"/>
      <c r="K5" s="50"/>
    </row>
    <row r="6" spans="2:11" ht="12.75" customHeight="1">
      <c r="B6" s="49"/>
      <c r="C6" s="50"/>
      <c r="D6" s="50"/>
      <c r="E6" s="50"/>
      <c r="F6" s="50"/>
      <c r="G6" s="50"/>
      <c r="H6" s="50"/>
      <c r="I6" s="50"/>
      <c r="J6" s="50"/>
      <c r="K6" s="50"/>
    </row>
    <row r="7" spans="2:11" ht="12.75" customHeight="1">
      <c r="B7" s="50"/>
      <c r="C7" s="50"/>
      <c r="D7" s="50"/>
      <c r="E7" s="50"/>
      <c r="F7" s="50"/>
      <c r="G7" s="50"/>
      <c r="H7" s="50"/>
      <c r="I7" s="50"/>
      <c r="J7" s="50"/>
      <c r="K7" s="50"/>
    </row>
    <row r="9" spans="2:11" ht="12.75" customHeight="1" thickBot="1">
      <c r="B9" t="s">
        <v>5</v>
      </c>
    </row>
    <row r="10" spans="2:11" ht="26.25" thickBot="1">
      <c r="B10" s="14"/>
      <c r="C10" s="38" t="s">
        <v>67</v>
      </c>
      <c r="D10" s="38" t="s">
        <v>66</v>
      </c>
      <c r="E10" s="38" t="s">
        <v>3</v>
      </c>
    </row>
    <row r="11" spans="2:11" ht="13.5" thickBot="1">
      <c r="B11" s="30" t="s">
        <v>8</v>
      </c>
      <c r="C11" s="39" t="s">
        <v>64</v>
      </c>
      <c r="D11" s="39" t="s">
        <v>10</v>
      </c>
      <c r="E11" s="39" t="s">
        <v>15</v>
      </c>
    </row>
    <row r="12" spans="2:11" ht="12.75" customHeight="1" thickBot="1">
      <c r="B12" s="30" t="s">
        <v>6</v>
      </c>
      <c r="C12" s="39" t="s">
        <v>12</v>
      </c>
      <c r="D12" s="39" t="s">
        <v>9</v>
      </c>
      <c r="E12" s="39" t="s">
        <v>14</v>
      </c>
      <c r="G12" t="s">
        <v>50</v>
      </c>
    </row>
    <row r="13" spans="2:11" ht="12.75" customHeight="1" thickBot="1">
      <c r="B13" s="6" t="s">
        <v>7</v>
      </c>
      <c r="C13" s="5">
        <v>5.5834999999999999</v>
      </c>
      <c r="D13" s="7">
        <v>79.537000000000006</v>
      </c>
      <c r="E13" s="32">
        <v>1180.3</v>
      </c>
    </row>
    <row r="14" spans="2:11" ht="12.75" customHeight="1"/>
    <row r="15" spans="2:11" ht="12.75" customHeight="1">
      <c r="B15" s="51" t="s">
        <v>58</v>
      </c>
      <c r="C15" s="51"/>
      <c r="D15" s="51"/>
      <c r="E15" s="51"/>
      <c r="F15" s="51"/>
      <c r="G15" s="51"/>
      <c r="H15" s="51"/>
      <c r="I15" s="51"/>
      <c r="J15" s="51"/>
      <c r="K15" s="51"/>
    </row>
    <row r="16" spans="2:11" ht="12.75" customHeight="1">
      <c r="B16" s="1"/>
    </row>
    <row r="17" spans="2:11" ht="12.75" customHeight="1" thickBot="1">
      <c r="B17" t="s">
        <v>16</v>
      </c>
    </row>
    <row r="18" spans="2:11" ht="12.75" customHeight="1" thickBot="1">
      <c r="B18" s="30"/>
      <c r="C18" s="14" t="s">
        <v>19</v>
      </c>
      <c r="D18" s="14" t="s">
        <v>20</v>
      </c>
      <c r="E18" s="14" t="s">
        <v>57</v>
      </c>
    </row>
    <row r="19" spans="2:11" ht="15" thickBot="1">
      <c r="B19" s="30" t="s">
        <v>8</v>
      </c>
      <c r="C19" s="39" t="s">
        <v>65</v>
      </c>
      <c r="D19" s="39" t="s">
        <v>10</v>
      </c>
      <c r="E19" s="39" t="s">
        <v>15</v>
      </c>
    </row>
    <row r="20" spans="2:11" ht="12.75" customHeight="1" thickBot="1">
      <c r="B20" s="30" t="s">
        <v>6</v>
      </c>
      <c r="C20" s="39" t="s">
        <v>1</v>
      </c>
      <c r="D20" s="39" t="s">
        <v>4</v>
      </c>
      <c r="E20" s="39" t="s">
        <v>17</v>
      </c>
    </row>
    <row r="21" spans="2:11" ht="12.75" customHeight="1" thickBot="1">
      <c r="B21" s="5"/>
      <c r="C21" s="5">
        <v>0</v>
      </c>
      <c r="D21" s="7">
        <v>79.931882806163046</v>
      </c>
      <c r="E21" s="32">
        <v>1000</v>
      </c>
    </row>
    <row r="22" spans="2:11" ht="12.75" customHeight="1" thickBot="1">
      <c r="B22" s="5"/>
      <c r="C22" s="8">
        <v>1.8922419181573478</v>
      </c>
      <c r="D22" s="7">
        <v>74.222462605722825</v>
      </c>
      <c r="E22" s="32">
        <v>1000</v>
      </c>
    </row>
    <row r="23" spans="2:11" ht="12.75" customHeight="1" thickBot="1">
      <c r="B23" s="6"/>
      <c r="C23" s="8">
        <v>3.8790764558166018</v>
      </c>
      <c r="D23" s="7">
        <v>62.231979382681281</v>
      </c>
      <c r="E23" s="32">
        <v>1000</v>
      </c>
    </row>
    <row r="24" spans="2:11" ht="12.75" customHeight="1" thickBot="1">
      <c r="B24" s="5"/>
      <c r="C24" s="8">
        <v>5.9132559942417116</v>
      </c>
      <c r="D24" s="7">
        <v>35.683876252751361</v>
      </c>
      <c r="E24" s="32">
        <v>1000</v>
      </c>
    </row>
    <row r="25" spans="2:11" ht="12.75" customHeight="1" thickBot="1">
      <c r="B25" s="5"/>
      <c r="C25" s="8">
        <v>6.7580068505619559</v>
      </c>
      <c r="D25" s="7">
        <v>20.973380328147734</v>
      </c>
      <c r="E25" s="32">
        <v>1000</v>
      </c>
    </row>
    <row r="26" spans="2:11" ht="12.75" customHeight="1" thickBot="1">
      <c r="B26" s="5"/>
      <c r="C26" s="8">
        <v>7.8843413256556154</v>
      </c>
      <c r="D26" s="9">
        <v>0</v>
      </c>
      <c r="E26" s="32">
        <v>1000</v>
      </c>
    </row>
    <row r="29" spans="2:11" s="17" customFormat="1" ht="12.75" customHeight="1">
      <c r="B29" s="17" t="s">
        <v>21</v>
      </c>
    </row>
    <row r="31" spans="2:11" ht="12.75" customHeight="1">
      <c r="B31" s="52" t="str">
        <f>"Often the rated head, rotational speed, and flow information is provided in the form of a plot which has to be digitized. The TRACE homologuous curve data should include a point for the rated values, so when creating pump curves,"&amp;" if the rated head and flow is not included in the flow table data collected, you should add it. In this step we add the rated conditions to the data from "&amp;B17&amp;"."</f>
        <v>Often the rated head, rotational speed, and flow information is provided in the form of a plot which has to be digitized. The TRACE homologuous curve data should include a point for the rated values, so when creating pump curves, if the rated head and flow is not included in the flow table data collected, you should add it. In this step we add the rated conditions to the data from Table 2.</v>
      </c>
      <c r="C31" s="53"/>
      <c r="D31" s="53"/>
      <c r="E31" s="53"/>
      <c r="F31" s="53"/>
      <c r="G31" s="53"/>
      <c r="H31" s="53"/>
      <c r="I31" s="53"/>
      <c r="J31" s="53"/>
      <c r="K31" s="53"/>
    </row>
    <row r="32" spans="2:11" ht="12.75" customHeight="1">
      <c r="B32" s="52"/>
      <c r="C32" s="53"/>
      <c r="D32" s="53"/>
      <c r="E32" s="53"/>
      <c r="F32" s="53"/>
      <c r="G32" s="53"/>
      <c r="H32" s="53"/>
      <c r="I32" s="53"/>
      <c r="J32" s="53"/>
      <c r="K32" s="53"/>
    </row>
    <row r="33" spans="1:11" ht="12.75" customHeight="1">
      <c r="B33" s="52"/>
      <c r="C33" s="53"/>
      <c r="D33" s="53"/>
      <c r="E33" s="53"/>
      <c r="F33" s="53"/>
      <c r="G33" s="53"/>
      <c r="H33" s="53"/>
      <c r="I33" s="53"/>
      <c r="J33" s="53"/>
      <c r="K33" s="53"/>
    </row>
    <row r="34" spans="1:11" ht="12.75" customHeight="1">
      <c r="B34" s="52"/>
      <c r="C34" s="53"/>
      <c r="D34" s="53"/>
      <c r="E34" s="53"/>
      <c r="F34" s="53"/>
      <c r="G34" s="53"/>
      <c r="H34" s="53"/>
      <c r="I34" s="53"/>
      <c r="J34" s="53"/>
      <c r="K34" s="53"/>
    </row>
    <row r="35" spans="1:11" ht="12.75" customHeight="1">
      <c r="B35" s="3"/>
      <c r="C35" s="3"/>
      <c r="D35" s="3"/>
      <c r="E35" s="3"/>
      <c r="F35" s="3"/>
      <c r="G35" s="3"/>
      <c r="H35" s="3"/>
      <c r="I35" s="3"/>
      <c r="J35" s="3"/>
      <c r="K35" s="3"/>
    </row>
    <row r="36" spans="1:11" ht="12.75" customHeight="1">
      <c r="A36" t="s">
        <v>47</v>
      </c>
      <c r="B36" s="52" t="str">
        <f>"In the yellow cells below, include the rated flow, head, and speed from "&amp;B9&amp;". (The rated flow, head, and speed are repeated here for convenience to make the step 2 calculation easier.)"</f>
        <v>In the yellow cells below, include the rated flow, head, and speed from Table 1. (The rated flow, head, and speed are repeated here for convenience to make the step 2 calculation easier.)</v>
      </c>
      <c r="C36" s="52"/>
      <c r="D36" s="52"/>
      <c r="E36" s="52"/>
      <c r="F36" s="52"/>
      <c r="G36" s="52"/>
      <c r="H36" s="52"/>
      <c r="I36" s="52"/>
      <c r="J36" s="52"/>
      <c r="K36" s="52"/>
    </row>
    <row r="37" spans="1:11" ht="12.75" customHeight="1">
      <c r="B37" s="52"/>
      <c r="C37" s="52"/>
      <c r="D37" s="52"/>
      <c r="E37" s="52"/>
      <c r="F37" s="52"/>
      <c r="G37" s="52"/>
      <c r="H37" s="52"/>
      <c r="I37" s="52"/>
      <c r="J37" s="52"/>
      <c r="K37" s="52"/>
    </row>
    <row r="38" spans="1:11" ht="12.75" customHeight="1">
      <c r="B38" s="12"/>
      <c r="C38" s="12"/>
      <c r="D38" s="12"/>
      <c r="E38" s="12"/>
      <c r="F38" s="12"/>
      <c r="G38" s="12"/>
      <c r="H38" s="12"/>
      <c r="I38" s="12"/>
      <c r="J38" s="12"/>
      <c r="K38" s="12"/>
    </row>
    <row r="39" spans="1:11" ht="12.75" customHeight="1" thickBot="1">
      <c r="B39" s="12" t="s">
        <v>18</v>
      </c>
      <c r="C39" s="12"/>
      <c r="D39" s="12"/>
      <c r="E39" s="12"/>
      <c r="F39" s="12"/>
      <c r="G39" s="12"/>
      <c r="H39" s="12"/>
      <c r="I39" s="12"/>
      <c r="J39" s="12"/>
      <c r="K39" s="12"/>
    </row>
    <row r="40" spans="1:11" ht="26.25" thickBot="1">
      <c r="B40" s="38"/>
      <c r="C40" s="38" t="s">
        <v>19</v>
      </c>
      <c r="D40" s="38" t="s">
        <v>20</v>
      </c>
      <c r="E40" s="38" t="s">
        <v>57</v>
      </c>
      <c r="G40" s="38" t="s">
        <v>11</v>
      </c>
      <c r="H40" s="38" t="s">
        <v>2</v>
      </c>
      <c r="I40" s="38" t="s">
        <v>3</v>
      </c>
      <c r="J40" s="12"/>
      <c r="K40" s="12"/>
    </row>
    <row r="41" spans="1:11" ht="15" thickBot="1">
      <c r="B41" s="30" t="s">
        <v>8</v>
      </c>
      <c r="C41" s="14" t="s">
        <v>13</v>
      </c>
      <c r="D41" s="14" t="s">
        <v>10</v>
      </c>
      <c r="E41" s="14" t="s">
        <v>15</v>
      </c>
      <c r="G41" s="14" t="s">
        <v>13</v>
      </c>
      <c r="H41" s="14" t="s">
        <v>10</v>
      </c>
      <c r="I41" s="14" t="s">
        <v>15</v>
      </c>
      <c r="J41" s="12"/>
      <c r="K41" s="12"/>
    </row>
    <row r="42" spans="1:11" ht="12.75" customHeight="1" thickBot="1">
      <c r="B42" s="30" t="s">
        <v>6</v>
      </c>
      <c r="C42" s="39" t="s">
        <v>1</v>
      </c>
      <c r="D42" s="39" t="s">
        <v>4</v>
      </c>
      <c r="E42" s="39" t="s">
        <v>17</v>
      </c>
      <c r="G42" s="39" t="s">
        <v>12</v>
      </c>
      <c r="H42" s="39" t="s">
        <v>9</v>
      </c>
      <c r="I42" s="39" t="s">
        <v>14</v>
      </c>
      <c r="J42" s="12"/>
      <c r="K42" s="12"/>
    </row>
    <row r="43" spans="1:11" ht="12.75" customHeight="1" thickBot="1">
      <c r="B43" s="5"/>
      <c r="C43" s="7">
        <f t="shared" ref="C43:D45" si="0">C21</f>
        <v>0</v>
      </c>
      <c r="D43" s="7">
        <f>D21</f>
        <v>79.931882806163046</v>
      </c>
      <c r="E43" s="32">
        <v>1000</v>
      </c>
      <c r="G43" s="7">
        <f>C$13</f>
        <v>5.5834999999999999</v>
      </c>
      <c r="H43" s="7">
        <f t="shared" ref="H43:H49" si="1">D$13</f>
        <v>79.537000000000006</v>
      </c>
      <c r="I43" s="7">
        <f t="shared" ref="I43:I49" si="2">E$13</f>
        <v>1180.3</v>
      </c>
      <c r="J43" s="12"/>
      <c r="K43" s="12"/>
    </row>
    <row r="44" spans="1:11" ht="12.75" customHeight="1" thickBot="1">
      <c r="B44" s="5"/>
      <c r="C44" s="7">
        <f t="shared" si="0"/>
        <v>1.8922419181573478</v>
      </c>
      <c r="D44" s="7">
        <f t="shared" si="0"/>
        <v>74.222462605722825</v>
      </c>
      <c r="E44" s="32">
        <v>1000</v>
      </c>
      <c r="G44" s="7">
        <f t="shared" ref="G44:G49" si="3">C$13</f>
        <v>5.5834999999999999</v>
      </c>
      <c r="H44" s="7">
        <f t="shared" si="1"/>
        <v>79.537000000000006</v>
      </c>
      <c r="I44" s="7">
        <f t="shared" si="2"/>
        <v>1180.3</v>
      </c>
      <c r="J44" s="12"/>
      <c r="K44" s="12"/>
    </row>
    <row r="45" spans="1:11" ht="12.75" customHeight="1" thickBot="1">
      <c r="B45" s="6"/>
      <c r="C45" s="7">
        <f t="shared" si="0"/>
        <v>3.8790764558166018</v>
      </c>
      <c r="D45" s="7">
        <f t="shared" si="0"/>
        <v>62.231979382681281</v>
      </c>
      <c r="E45" s="32">
        <v>1000</v>
      </c>
      <c r="G45" s="7">
        <f t="shared" si="3"/>
        <v>5.5834999999999999</v>
      </c>
      <c r="H45" s="7">
        <f t="shared" si="1"/>
        <v>79.537000000000006</v>
      </c>
      <c r="I45" s="7">
        <f t="shared" si="2"/>
        <v>1180.3</v>
      </c>
      <c r="J45" s="12"/>
      <c r="K45" s="12"/>
    </row>
    <row r="46" spans="1:11" ht="12.75" customHeight="1" thickBot="1">
      <c r="B46" s="6"/>
      <c r="C46" s="33">
        <f>C13</f>
        <v>5.5834999999999999</v>
      </c>
      <c r="D46" s="33">
        <f t="shared" ref="D46:E46" si="4">D13</f>
        <v>79.537000000000006</v>
      </c>
      <c r="E46" s="33">
        <f t="shared" si="4"/>
        <v>1180.3</v>
      </c>
      <c r="G46" s="7">
        <f t="shared" si="3"/>
        <v>5.5834999999999999</v>
      </c>
      <c r="H46" s="7">
        <f t="shared" si="1"/>
        <v>79.537000000000006</v>
      </c>
      <c r="I46" s="7">
        <f t="shared" si="2"/>
        <v>1180.3</v>
      </c>
      <c r="J46" s="12"/>
      <c r="K46" s="12"/>
    </row>
    <row r="47" spans="1:11" ht="12.75" customHeight="1" thickBot="1">
      <c r="B47" s="5"/>
      <c r="C47" s="7">
        <f t="shared" ref="C47:D49" si="5">C24</f>
        <v>5.9132559942417116</v>
      </c>
      <c r="D47" s="7">
        <f>D24</f>
        <v>35.683876252751361</v>
      </c>
      <c r="E47" s="32">
        <v>1000</v>
      </c>
      <c r="G47" s="7">
        <f t="shared" si="3"/>
        <v>5.5834999999999999</v>
      </c>
      <c r="H47" s="7">
        <f t="shared" si="1"/>
        <v>79.537000000000006</v>
      </c>
      <c r="I47" s="7">
        <f t="shared" si="2"/>
        <v>1180.3</v>
      </c>
      <c r="J47" s="12"/>
      <c r="K47" s="12"/>
    </row>
    <row r="48" spans="1:11" ht="12.75" customHeight="1" thickBot="1">
      <c r="B48" s="5"/>
      <c r="C48" s="7">
        <f t="shared" si="5"/>
        <v>6.7580068505619559</v>
      </c>
      <c r="D48" s="7">
        <f t="shared" si="5"/>
        <v>20.973380328147734</v>
      </c>
      <c r="E48" s="32">
        <v>1000</v>
      </c>
      <c r="G48" s="7">
        <f t="shared" si="3"/>
        <v>5.5834999999999999</v>
      </c>
      <c r="H48" s="7">
        <f t="shared" si="1"/>
        <v>79.537000000000006</v>
      </c>
      <c r="I48" s="7">
        <f t="shared" si="2"/>
        <v>1180.3</v>
      </c>
      <c r="J48" s="12"/>
      <c r="K48" s="12"/>
    </row>
    <row r="49" spans="1:11" ht="12.75" customHeight="1" thickBot="1">
      <c r="B49" s="5"/>
      <c r="C49" s="7">
        <f t="shared" si="5"/>
        <v>7.8843413256556154</v>
      </c>
      <c r="D49" s="7">
        <f t="shared" si="5"/>
        <v>0</v>
      </c>
      <c r="E49" s="32">
        <v>1000</v>
      </c>
      <c r="G49" s="7">
        <f t="shared" si="3"/>
        <v>5.5834999999999999</v>
      </c>
      <c r="H49" s="7">
        <f t="shared" si="1"/>
        <v>79.537000000000006</v>
      </c>
      <c r="I49" s="7">
        <f t="shared" si="2"/>
        <v>1180.3</v>
      </c>
      <c r="J49" s="12"/>
      <c r="K49" s="12"/>
    </row>
    <row r="50" spans="1:11" ht="12.75" customHeight="1">
      <c r="B50" s="12"/>
      <c r="C50" s="12"/>
      <c r="D50" s="12"/>
      <c r="E50" s="12"/>
      <c r="F50" s="12"/>
      <c r="G50" s="12"/>
      <c r="H50" s="12"/>
      <c r="I50" s="12"/>
      <c r="J50" s="12"/>
      <c r="K50" s="12"/>
    </row>
    <row r="51" spans="1:11" s="20" customFormat="1" ht="12.75" customHeight="1">
      <c r="A51" s="19"/>
      <c r="B51" s="19" t="s">
        <v>52</v>
      </c>
    </row>
    <row r="53" spans="1:11" ht="12.75" customHeight="1">
      <c r="B53" s="49" t="str">
        <f>"The homologous curves are written in terms of nondimensionalized flow (q), head (h), and speed (ω).  These are nondimensionalized by dividing by the rated values. Nondimensionalize the flow, head, and speed from "&amp;B39&amp;" by doing the following:"</f>
        <v>The homologous curves are written in terms of nondimensionalized flow (q), head (h), and speed (ω).  These are nondimensionalized by dividing by the rated values. Nondimensionalize the flow, head, and speed from Table 3 by doing the following:</v>
      </c>
      <c r="C53" s="50"/>
      <c r="D53" s="50"/>
      <c r="E53" s="50"/>
      <c r="F53" s="50"/>
      <c r="G53" s="50"/>
      <c r="H53" s="50"/>
      <c r="I53" s="50"/>
      <c r="J53" s="50"/>
      <c r="K53" s="50"/>
    </row>
    <row r="54" spans="1:11" ht="12.75" customHeight="1">
      <c r="B54" s="49"/>
      <c r="C54" s="50"/>
      <c r="D54" s="50"/>
      <c r="E54" s="50"/>
      <c r="F54" s="50"/>
      <c r="G54" s="50"/>
      <c r="H54" s="50"/>
      <c r="I54" s="50"/>
      <c r="J54" s="50"/>
      <c r="K54" s="50"/>
    </row>
    <row r="55" spans="1:11" ht="12.75" customHeight="1">
      <c r="B55" s="50"/>
      <c r="C55" s="50"/>
      <c r="D55" s="50"/>
      <c r="E55" s="50"/>
      <c r="F55" s="50"/>
      <c r="G55" s="50"/>
      <c r="H55" s="50"/>
      <c r="I55" s="50"/>
      <c r="J55" s="50"/>
      <c r="K55" s="50"/>
    </row>
    <row r="56" spans="1:11" ht="12.75" customHeight="1">
      <c r="B56" s="26"/>
    </row>
    <row r="57" spans="1:11" ht="12.75" customHeight="1">
      <c r="B57" s="2" t="s">
        <v>22</v>
      </c>
    </row>
    <row r="59" spans="1:11" ht="12.75" customHeight="1">
      <c r="A59" t="s">
        <v>47</v>
      </c>
      <c r="B59" s="40" t="str">
        <f>"Divide the flow values (Q) in "&amp;B39&amp;" by the rated flow (Qr) in the yellow cells below"</f>
        <v>Divide the flow values (Q) in Table 3 by the rated flow (Qr) in the yellow cells below</v>
      </c>
      <c r="C59" s="40"/>
      <c r="D59" s="40"/>
      <c r="E59" s="40"/>
      <c r="F59" s="40"/>
      <c r="G59" s="40"/>
      <c r="H59" s="40"/>
      <c r="I59" s="40"/>
      <c r="J59" s="40"/>
      <c r="K59" s="40"/>
    </row>
    <row r="60" spans="1:11" ht="12.75" customHeight="1">
      <c r="A60" t="s">
        <v>48</v>
      </c>
      <c r="B60" s="40" t="str">
        <f>"Divide the head values (H) from "&amp;B39&amp;" by the rated head (Hr) in the green cells below"</f>
        <v>Divide the head values (H) from Table 3 by the rated head (Hr) in the green cells below</v>
      </c>
      <c r="C60" s="40"/>
      <c r="D60" s="40"/>
      <c r="E60" s="40"/>
      <c r="F60" s="40"/>
      <c r="G60" s="40"/>
      <c r="H60" s="40"/>
      <c r="I60" s="40"/>
      <c r="J60" s="40"/>
      <c r="K60" s="40"/>
    </row>
    <row r="61" spans="1:11" ht="12.75" customHeight="1">
      <c r="A61" t="s">
        <v>59</v>
      </c>
      <c r="B61" s="40" t="str">
        <f>"Divide the speed (Ω) values from "&amp;B39&amp;" by the rated speed (Ωr) in the blue cells below."</f>
        <v>Divide the speed (Ω) values from Table 3 by the rated speed (Ωr) in the blue cells below.</v>
      </c>
      <c r="C61" s="40"/>
      <c r="D61" s="40"/>
      <c r="E61" s="40"/>
      <c r="F61" s="40"/>
      <c r="G61" s="40"/>
      <c r="H61" s="40"/>
      <c r="I61" s="40"/>
      <c r="J61" s="40"/>
      <c r="K61" s="40"/>
    </row>
    <row r="62" spans="1:11" ht="12.75" customHeight="1">
      <c r="B62" s="37"/>
      <c r="C62" s="37"/>
      <c r="D62" s="37"/>
      <c r="E62" s="37"/>
      <c r="F62" s="37"/>
      <c r="G62" s="37"/>
      <c r="H62" s="37"/>
      <c r="I62" s="37"/>
      <c r="J62" s="37"/>
      <c r="K62" s="37"/>
    </row>
    <row r="63" spans="1:11" ht="12.75" customHeight="1" thickBot="1">
      <c r="B63" t="s">
        <v>27</v>
      </c>
    </row>
    <row r="64" spans="1:11" ht="25.7" customHeight="1" thickBot="1">
      <c r="B64" s="13"/>
      <c r="C64" s="14" t="s">
        <v>23</v>
      </c>
      <c r="D64" s="14" t="s">
        <v>24</v>
      </c>
      <c r="E64" s="14" t="s">
        <v>57</v>
      </c>
    </row>
    <row r="65" spans="2:11" ht="12.75" customHeight="1" thickBot="1">
      <c r="B65" s="15" t="s">
        <v>6</v>
      </c>
      <c r="C65" s="13" t="s">
        <v>25</v>
      </c>
      <c r="D65" s="13" t="s">
        <v>26</v>
      </c>
      <c r="E65" s="34" t="s">
        <v>60</v>
      </c>
    </row>
    <row r="66" spans="2:11" ht="12.75" customHeight="1" thickBot="1">
      <c r="B66" s="5"/>
      <c r="C66" s="16">
        <f>C43/G43</f>
        <v>0</v>
      </c>
      <c r="D66" s="16">
        <f t="shared" ref="D66:E66" si="6">D43/H43</f>
        <v>1.0049647686757488</v>
      </c>
      <c r="E66" s="16">
        <f t="shared" si="6"/>
        <v>0.84724222655257142</v>
      </c>
    </row>
    <row r="67" spans="2:11" ht="12.75" customHeight="1" thickBot="1">
      <c r="B67" s="5"/>
      <c r="C67" s="16">
        <f t="shared" ref="C67:E67" si="7">C44/G44</f>
        <v>0.33889888388239414</v>
      </c>
      <c r="D67" s="16">
        <f t="shared" si="7"/>
        <v>0.93318157091319531</v>
      </c>
      <c r="E67" s="16">
        <f t="shared" si="7"/>
        <v>0.84724222655257142</v>
      </c>
    </row>
    <row r="68" spans="2:11" ht="12.75" customHeight="1" thickBot="1">
      <c r="B68" s="5"/>
      <c r="C68" s="16">
        <f t="shared" ref="C68:E68" si="8">C45/G45</f>
        <v>0.6947392237515182</v>
      </c>
      <c r="D68" s="16">
        <f t="shared" si="8"/>
        <v>0.78242804459158977</v>
      </c>
      <c r="E68" s="16">
        <f t="shared" si="8"/>
        <v>0.84724222655257142</v>
      </c>
    </row>
    <row r="69" spans="2:11" ht="12.75" customHeight="1" thickBot="1">
      <c r="B69" s="5"/>
      <c r="C69" s="16">
        <f t="shared" ref="C69:E69" si="9">C46/G46</f>
        <v>1</v>
      </c>
      <c r="D69" s="16">
        <f t="shared" si="9"/>
        <v>1</v>
      </c>
      <c r="E69" s="16">
        <f t="shared" si="9"/>
        <v>1</v>
      </c>
    </row>
    <row r="70" spans="2:11" ht="12.75" customHeight="1" thickBot="1">
      <c r="B70" s="5"/>
      <c r="C70" s="16">
        <f t="shared" ref="C70:E70" si="10">C47/G47</f>
        <v>1.0590590121324817</v>
      </c>
      <c r="D70" s="16">
        <f t="shared" si="10"/>
        <v>0.44864498601595937</v>
      </c>
      <c r="E70" s="16">
        <f t="shared" si="10"/>
        <v>0.84724222655257142</v>
      </c>
    </row>
    <row r="71" spans="2:11" ht="12.75" customHeight="1" thickBot="1">
      <c r="B71" s="5"/>
      <c r="C71" s="16">
        <f t="shared" ref="C71:E71" si="11">C48/G48</f>
        <v>1.2103531567228363</v>
      </c>
      <c r="D71" s="16">
        <f t="shared" si="11"/>
        <v>0.26369337953591071</v>
      </c>
      <c r="E71" s="16">
        <f t="shared" si="11"/>
        <v>0.84724222655257142</v>
      </c>
    </row>
    <row r="72" spans="2:11" ht="12.75" customHeight="1" thickBot="1">
      <c r="B72" s="5"/>
      <c r="C72" s="16">
        <f t="shared" ref="C72:E72" si="12">C49/G49</f>
        <v>1.412078682843309</v>
      </c>
      <c r="D72" s="16">
        <f t="shared" si="12"/>
        <v>0</v>
      </c>
      <c r="E72" s="16">
        <f t="shared" si="12"/>
        <v>0.84724222655257142</v>
      </c>
    </row>
    <row r="74" spans="2:11" s="23" customFormat="1">
      <c r="B74" s="24" t="s">
        <v>55</v>
      </c>
    </row>
    <row r="76" spans="2:11" ht="12.75" customHeight="1">
      <c r="B76" s="41" t="str">
        <f>"The homologous curves are divided into 4 regions.  Which region that data belongs to depends on the ratio q/ω and on the value of either q or ω according to "&amp;B83&amp;". The curve parameters used for each region are shown as param 1 and param 2.  Note that for the homologous curve regions param 1 is always chosen so that the value is between -1 and 1."&amp;" This indicates whether q/ω or ω/q should be used. The points where q/ω equals -1 and 1 defines the boundary between regions and is shared by both regions."&amp;"  When adjacent curve regions are included in the TRACE pump model, the shared boundary point should be included in the table."</f>
        <v>The homologous curves are divided into 4 regions.  Which region that data belongs to depends on the ratio q/ω and on the value of either q or ω according to Table 5. The curve parameters used for each region are shown as param 1 and param 2.  Note that for the homologous curve regions param 1 is always chosen so that the value is between -1 and 1. This indicates whether q/ω or ω/q should be used. The points where q/ω equals -1 and 1 defines the boundary between regions and is shared by both regions.  When adjacent curve regions are included in the TRACE pump model, the shared boundary point should be included in the table.</v>
      </c>
      <c r="C76" s="42"/>
      <c r="D76" s="42"/>
      <c r="E76" s="42"/>
      <c r="F76" s="42"/>
      <c r="G76" s="42"/>
      <c r="H76" s="42"/>
      <c r="I76" s="42"/>
      <c r="J76" s="42"/>
      <c r="K76" s="42"/>
    </row>
    <row r="77" spans="2:11" ht="12.75" customHeight="1">
      <c r="B77" s="42"/>
      <c r="C77" s="42"/>
      <c r="D77" s="42"/>
      <c r="E77" s="42"/>
      <c r="F77" s="42"/>
      <c r="G77" s="42"/>
      <c r="H77" s="42"/>
      <c r="I77" s="42"/>
      <c r="J77" s="42"/>
      <c r="K77" s="42"/>
    </row>
    <row r="78" spans="2:11" ht="12.75" customHeight="1">
      <c r="B78" s="42"/>
      <c r="C78" s="42"/>
      <c r="D78" s="42"/>
      <c r="E78" s="42"/>
      <c r="F78" s="42"/>
      <c r="G78" s="42"/>
      <c r="H78" s="42"/>
      <c r="I78" s="42"/>
      <c r="J78" s="42"/>
      <c r="K78" s="42"/>
    </row>
    <row r="79" spans="2:11" ht="12.75" customHeight="1">
      <c r="B79" s="42"/>
      <c r="C79" s="42"/>
      <c r="D79" s="42"/>
      <c r="E79" s="42"/>
      <c r="F79" s="42"/>
      <c r="G79" s="42"/>
      <c r="H79" s="42"/>
      <c r="I79" s="42"/>
      <c r="J79" s="42"/>
      <c r="K79" s="42"/>
    </row>
    <row r="80" spans="2:11" ht="12.75" customHeight="1">
      <c r="B80" s="42"/>
      <c r="C80" s="42"/>
      <c r="D80" s="42"/>
      <c r="E80" s="42"/>
      <c r="F80" s="42"/>
      <c r="G80" s="42"/>
      <c r="H80" s="42"/>
      <c r="I80" s="42"/>
      <c r="J80" s="42"/>
      <c r="K80" s="42"/>
    </row>
    <row r="81" spans="1:12" ht="12.75" customHeight="1">
      <c r="B81" s="42"/>
      <c r="C81" s="42"/>
      <c r="D81" s="42"/>
      <c r="E81" s="42"/>
      <c r="F81" s="42"/>
      <c r="G81" s="42"/>
      <c r="H81" s="42"/>
      <c r="I81" s="42"/>
      <c r="J81" s="42"/>
      <c r="K81" s="42"/>
    </row>
    <row r="83" spans="1:12" ht="12.75" customHeight="1" thickBot="1">
      <c r="B83" t="s">
        <v>49</v>
      </c>
    </row>
    <row r="84" spans="1:12" ht="12.75" customHeight="1" thickBot="1">
      <c r="B84" s="43" t="s">
        <v>28</v>
      </c>
      <c r="C84" s="45" t="s">
        <v>29</v>
      </c>
      <c r="D84" s="46"/>
      <c r="E84" s="15" t="s">
        <v>30</v>
      </c>
      <c r="F84" s="15"/>
    </row>
    <row r="85" spans="1:12" ht="12.75" customHeight="1" thickBot="1">
      <c r="B85" s="44"/>
      <c r="C85" s="47"/>
      <c r="D85" s="48"/>
      <c r="E85" s="15" t="s">
        <v>31</v>
      </c>
      <c r="F85" s="15" t="s">
        <v>32</v>
      </c>
    </row>
    <row r="86" spans="1:12" ht="15" thickBot="1">
      <c r="B86" s="10">
        <v>1</v>
      </c>
      <c r="C86" s="10" t="s">
        <v>70</v>
      </c>
      <c r="D86" s="4" t="s">
        <v>33</v>
      </c>
      <c r="E86" s="10" t="s">
        <v>34</v>
      </c>
      <c r="F86" s="5" t="s">
        <v>35</v>
      </c>
    </row>
    <row r="87" spans="1:12" ht="15" thickBot="1">
      <c r="B87" s="10">
        <v>2</v>
      </c>
      <c r="C87" s="10" t="s">
        <v>71</v>
      </c>
      <c r="D87" s="4" t="s">
        <v>36</v>
      </c>
      <c r="E87" s="4" t="s">
        <v>37</v>
      </c>
      <c r="F87" s="5" t="s">
        <v>38</v>
      </c>
    </row>
    <row r="88" spans="1:12" ht="15" thickBot="1">
      <c r="B88" s="10">
        <v>3</v>
      </c>
      <c r="C88" s="10" t="s">
        <v>71</v>
      </c>
      <c r="D88" s="4" t="s">
        <v>39</v>
      </c>
      <c r="E88" s="4" t="s">
        <v>37</v>
      </c>
      <c r="F88" s="5" t="s">
        <v>38</v>
      </c>
    </row>
    <row r="89" spans="1:12" ht="15" thickBot="1">
      <c r="B89" s="10">
        <v>4</v>
      </c>
      <c r="C89" s="10" t="s">
        <v>70</v>
      </c>
      <c r="D89" s="4" t="s">
        <v>40</v>
      </c>
      <c r="E89" s="4" t="s">
        <v>34</v>
      </c>
      <c r="F89" s="5" t="s">
        <v>35</v>
      </c>
    </row>
    <row r="91" spans="1:12" ht="12.75" customHeight="1">
      <c r="A91" t="s">
        <v>47</v>
      </c>
      <c r="B91" s="52" t="str">
        <f>"Calculate the value of q/ω by dividing the q and ω values from "&amp;B63&amp;" in the yellow cells below. Note that the q, ω, and h values are already included in "&amp;B98&amp;" for reference, so you can use the values in "&amp;B98&amp;"."</f>
        <v>Calculate the value of q/ω by dividing the q and ω values from Table 4 in the yellow cells below. Note that the q, ω, and h values are already included in Table 6 for reference, so you can use the values in Table 6.</v>
      </c>
      <c r="C91" s="52"/>
      <c r="D91" s="52"/>
      <c r="E91" s="52"/>
      <c r="F91" s="52"/>
      <c r="G91" s="52"/>
      <c r="H91" s="52"/>
      <c r="I91" s="52"/>
      <c r="J91" s="52"/>
      <c r="K91" s="52"/>
      <c r="L91" s="11"/>
    </row>
    <row r="92" spans="1:12" ht="12.75" customHeight="1">
      <c r="B92" s="52"/>
      <c r="C92" s="52"/>
      <c r="D92" s="52"/>
      <c r="E92" s="52"/>
      <c r="F92" s="52"/>
      <c r="G92" s="52"/>
      <c r="H92" s="52"/>
      <c r="I92" s="52"/>
      <c r="J92" s="52"/>
      <c r="K92" s="52"/>
      <c r="L92" s="11"/>
    </row>
    <row r="93" spans="1:12" ht="12.75" customHeight="1">
      <c r="B93" s="12"/>
      <c r="C93" s="12"/>
      <c r="D93" s="12"/>
      <c r="E93" s="12"/>
      <c r="F93" s="12"/>
      <c r="G93" s="12"/>
      <c r="H93" s="12"/>
      <c r="I93" s="12"/>
      <c r="J93" s="12"/>
      <c r="K93" s="12"/>
      <c r="L93" s="11"/>
    </row>
    <row r="94" spans="1:12" ht="12.75" customHeight="1">
      <c r="A94" t="s">
        <v>48</v>
      </c>
      <c r="B94" s="52" t="str">
        <f>"Using "&amp;B83&amp;", determine the region for each of the points based on the value of q/ω and q and ω in the table below. Place a 1, 2, 3, or 4 in the green region box."&amp;" If a point belongs to two regions, put both numbers in the cell. Note that h is included in this table for convenience for calculations that come in Step 4."</f>
        <v>Using Table 5, determine the region for each of the points based on the value of q/ω and q and ω in the table below. Place a 1, 2, 3, or 4 in the green region box. If a point belongs to two regions, put both numbers in the cell. Note that h is included in this table for convenience for calculations that come in Step 4.</v>
      </c>
      <c r="C94" s="52"/>
      <c r="D94" s="52"/>
      <c r="E94" s="52"/>
      <c r="F94" s="52"/>
      <c r="G94" s="52"/>
      <c r="H94" s="52"/>
      <c r="I94" s="52"/>
      <c r="J94" s="52"/>
      <c r="K94" s="52"/>
      <c r="L94" s="11"/>
    </row>
    <row r="95" spans="1:12" ht="12.75" customHeight="1">
      <c r="B95" s="52"/>
      <c r="C95" s="52"/>
      <c r="D95" s="52"/>
      <c r="E95" s="52"/>
      <c r="F95" s="52"/>
      <c r="G95" s="52"/>
      <c r="H95" s="52"/>
      <c r="I95" s="52"/>
      <c r="J95" s="52"/>
      <c r="K95" s="52"/>
      <c r="L95" s="11"/>
    </row>
    <row r="96" spans="1:12">
      <c r="B96" s="52"/>
      <c r="C96" s="52"/>
      <c r="D96" s="52"/>
      <c r="E96" s="52"/>
      <c r="F96" s="52"/>
      <c r="G96" s="52"/>
      <c r="H96" s="52"/>
      <c r="I96" s="52"/>
      <c r="J96" s="52"/>
      <c r="K96" s="52"/>
      <c r="L96" s="11"/>
    </row>
    <row r="98" spans="2:12" ht="13.5" thickBot="1">
      <c r="B98" t="s">
        <v>51</v>
      </c>
    </row>
    <row r="99" spans="2:12" ht="13.5" thickBot="1">
      <c r="B99" s="25" t="s">
        <v>28</v>
      </c>
      <c r="C99" s="25" t="s">
        <v>53</v>
      </c>
      <c r="D99" s="25" t="s">
        <v>0</v>
      </c>
      <c r="E99" s="25" t="s">
        <v>46</v>
      </c>
      <c r="F99" s="25" t="s">
        <v>45</v>
      </c>
    </row>
    <row r="100" spans="2:12" ht="13.5" thickBot="1">
      <c r="B100" s="28">
        <v>1</v>
      </c>
      <c r="C100" s="16">
        <f>D100/E100</f>
        <v>0</v>
      </c>
      <c r="D100" s="5">
        <f>IF(ISNUMBER(C66),C66,"")</f>
        <v>0</v>
      </c>
      <c r="E100" s="5">
        <f>IF(ISNUMBER(E66),E66,"")</f>
        <v>0.84724222655257142</v>
      </c>
      <c r="F100" s="5">
        <f>IF(ISNUMBER(D66),D66,"")</f>
        <v>1.0049647686757488</v>
      </c>
    </row>
    <row r="101" spans="2:12" ht="13.5" thickBot="1">
      <c r="B101" s="28">
        <v>1</v>
      </c>
      <c r="C101" s="16">
        <f t="shared" ref="C101:C106" si="13">D101/E101</f>
        <v>0.40000235264638978</v>
      </c>
      <c r="D101" s="5">
        <f t="shared" ref="D101:D106" si="14">IF(ISNUMBER(C67),C67,"")</f>
        <v>0.33889888388239414</v>
      </c>
      <c r="E101" s="5">
        <f t="shared" ref="E101:E106" si="15">IF(ISNUMBER(E67),E67,"")</f>
        <v>0.84724222655257142</v>
      </c>
      <c r="F101" s="5">
        <f t="shared" ref="F101:F106" si="16">IF(ISNUMBER(D67),D67,"")</f>
        <v>0.93318157091319531</v>
      </c>
    </row>
    <row r="102" spans="2:12" ht="13.5" thickBot="1">
      <c r="B102" s="28">
        <v>1</v>
      </c>
      <c r="C102" s="16">
        <f t="shared" si="13"/>
        <v>0.82000070579391693</v>
      </c>
      <c r="D102" s="5">
        <f t="shared" si="14"/>
        <v>0.6947392237515182</v>
      </c>
      <c r="E102" s="5">
        <f t="shared" si="15"/>
        <v>0.84724222655257142</v>
      </c>
      <c r="F102" s="5">
        <f t="shared" si="16"/>
        <v>0.78242804459158977</v>
      </c>
    </row>
    <row r="103" spans="2:12" ht="13.5" thickBot="1">
      <c r="B103" s="28" t="s">
        <v>68</v>
      </c>
      <c r="C103" s="16">
        <f t="shared" si="13"/>
        <v>1</v>
      </c>
      <c r="D103" s="5">
        <f t="shared" si="14"/>
        <v>1</v>
      </c>
      <c r="E103" s="5">
        <f t="shared" si="15"/>
        <v>1</v>
      </c>
      <c r="F103" s="5">
        <f t="shared" si="16"/>
        <v>1</v>
      </c>
    </row>
    <row r="104" spans="2:12" ht="13.5" thickBot="1">
      <c r="B104" s="28">
        <v>2</v>
      </c>
      <c r="C104" s="16">
        <f t="shared" si="13"/>
        <v>1.2500073520199679</v>
      </c>
      <c r="D104" s="5">
        <f t="shared" si="14"/>
        <v>1.0590590121324817</v>
      </c>
      <c r="E104" s="5">
        <f t="shared" si="15"/>
        <v>0.84724222655257142</v>
      </c>
      <c r="F104" s="5">
        <f t="shared" si="16"/>
        <v>0.44864498601595937</v>
      </c>
    </row>
    <row r="105" spans="2:12" ht="13.5" thickBot="1">
      <c r="B105" s="28">
        <v>2</v>
      </c>
      <c r="C105" s="16">
        <f t="shared" si="13"/>
        <v>1.4285798308799635</v>
      </c>
      <c r="D105" s="5">
        <f t="shared" si="14"/>
        <v>1.2103531567228363</v>
      </c>
      <c r="E105" s="5">
        <f t="shared" si="15"/>
        <v>0.84724222655257142</v>
      </c>
      <c r="F105" s="5">
        <f t="shared" si="16"/>
        <v>0.26369337953591071</v>
      </c>
    </row>
    <row r="106" spans="2:12" ht="13.5" thickBot="1">
      <c r="B106" s="28">
        <v>2</v>
      </c>
      <c r="C106" s="16">
        <f t="shared" si="13"/>
        <v>1.6666764693599574</v>
      </c>
      <c r="D106" s="5">
        <f t="shared" si="14"/>
        <v>1.412078682843309</v>
      </c>
      <c r="E106" s="5">
        <f t="shared" si="15"/>
        <v>0.84724222655257142</v>
      </c>
      <c r="F106" s="5">
        <f t="shared" si="16"/>
        <v>0</v>
      </c>
    </row>
    <row r="108" spans="2:12" s="21" customFormat="1" ht="12.75" customHeight="1">
      <c r="B108" s="22" t="s">
        <v>54</v>
      </c>
    </row>
    <row r="110" spans="2:12">
      <c r="B110" s="52" t="str">
        <f>"We will calculate the region curve data from the data in Table 9 in the yellow and green squares below. The data in "&amp;B17&amp;" ("&amp;G12&amp;") is incomplete.  It only includes expected operating conditions, and does not include information about pump response when the impeller is running backwards and/or the flow through the pump is in the wrong direction."&amp;" TRACE does not require complete curves, but will fail if the pump conditions go outside of conditions where the curve is defined."</f>
        <v>We will calculate the region curve data from the data in Table 9 in the yellow and green squares below. The data in Table 2 (Figure 1) is incomplete.  It only includes expected operating conditions, and does not include information about pump response when the impeller is running backwards and/or the flow through the pump is in the wrong direction. TRACE does not require complete curves, but will fail if the pump conditions go outside of conditions where the curve is defined.</v>
      </c>
      <c r="C110" s="52"/>
      <c r="D110" s="52"/>
      <c r="E110" s="52"/>
      <c r="F110" s="52"/>
      <c r="G110" s="52"/>
      <c r="H110" s="52"/>
      <c r="I110" s="52"/>
      <c r="J110" s="52"/>
      <c r="K110" s="52"/>
      <c r="L110" s="11"/>
    </row>
    <row r="111" spans="2:12">
      <c r="B111" s="52"/>
      <c r="C111" s="52"/>
      <c r="D111" s="52"/>
      <c r="E111" s="52"/>
      <c r="F111" s="52"/>
      <c r="G111" s="52"/>
      <c r="H111" s="52"/>
      <c r="I111" s="52"/>
      <c r="J111" s="52"/>
      <c r="K111" s="52"/>
      <c r="L111" s="11"/>
    </row>
    <row r="112" spans="2:12">
      <c r="B112" s="52"/>
      <c r="C112" s="52"/>
      <c r="D112" s="52"/>
      <c r="E112" s="52"/>
      <c r="F112" s="52"/>
      <c r="G112" s="52"/>
      <c r="H112" s="52"/>
      <c r="I112" s="52"/>
      <c r="J112" s="52"/>
      <c r="K112" s="52"/>
      <c r="L112" s="11"/>
    </row>
    <row r="113" spans="1:12">
      <c r="B113" s="52"/>
      <c r="C113" s="52"/>
      <c r="D113" s="52"/>
      <c r="E113" s="52"/>
      <c r="F113" s="52"/>
      <c r="G113" s="52"/>
      <c r="H113" s="52"/>
      <c r="I113" s="52"/>
      <c r="J113" s="52"/>
      <c r="K113" s="52"/>
      <c r="L113" s="11"/>
    </row>
    <row r="114" spans="1:12" ht="12.75" customHeight="1">
      <c r="B114" s="35"/>
      <c r="C114" s="35"/>
      <c r="D114" s="35"/>
      <c r="E114" s="35"/>
      <c r="F114" s="35"/>
      <c r="G114" s="35"/>
      <c r="H114" s="35"/>
      <c r="I114" s="35"/>
      <c r="J114" s="35"/>
      <c r="K114" s="35"/>
      <c r="L114" s="36"/>
    </row>
    <row r="115" spans="1:12" ht="12.75" customHeight="1">
      <c r="B115" s="52" t="str">
        <f>"The actual LOFT homologous curves used in the TRACE code are shown in "&amp;F124&amp;".  So once you have calculated the homologous curves, these will be automatically added to "&amp;F124&amp;" for comparison. The values you calculated should match the TRACE LOFT curve already shown."</f>
        <v>The actual LOFT homologous curves used in the TRACE code are shown in Figure 3.  So once you have calculated the homologous curves, these will be automatically added to Figure 3 for comparison. The values you calculated should match the TRACE LOFT curve already shown.</v>
      </c>
      <c r="C115" s="52"/>
      <c r="D115" s="52"/>
      <c r="E115" s="52"/>
      <c r="F115" s="52"/>
      <c r="G115" s="52"/>
      <c r="H115" s="52"/>
      <c r="I115" s="52"/>
      <c r="J115" s="52"/>
      <c r="K115" s="52"/>
      <c r="L115" s="36"/>
    </row>
    <row r="116" spans="1:12" ht="12.75" customHeight="1">
      <c r="B116" s="52"/>
      <c r="C116" s="52"/>
      <c r="D116" s="52"/>
      <c r="E116" s="52"/>
      <c r="F116" s="52"/>
      <c r="G116" s="52"/>
      <c r="H116" s="52"/>
      <c r="I116" s="52"/>
      <c r="J116" s="52"/>
      <c r="K116" s="52"/>
      <c r="L116" s="36"/>
    </row>
    <row r="117" spans="1:12" ht="12.75" customHeight="1">
      <c r="B117" s="52"/>
      <c r="C117" s="52"/>
      <c r="D117" s="52"/>
      <c r="E117" s="52"/>
      <c r="F117" s="52"/>
      <c r="G117" s="52"/>
      <c r="H117" s="52"/>
      <c r="I117" s="52"/>
      <c r="J117" s="52"/>
      <c r="K117" s="52"/>
      <c r="L117" s="36"/>
    </row>
    <row r="118" spans="1:12" ht="12.75" customHeight="1">
      <c r="B118" s="12"/>
      <c r="C118" s="12"/>
      <c r="D118" s="12"/>
      <c r="E118" s="12"/>
      <c r="F118" s="12"/>
      <c r="G118" s="12"/>
      <c r="H118" s="12"/>
      <c r="I118" s="12"/>
      <c r="J118" s="12"/>
      <c r="K118" s="12"/>
      <c r="L118" s="11"/>
    </row>
    <row r="119" spans="1:12">
      <c r="A119" t="s">
        <v>47</v>
      </c>
      <c r="B119" s="52" t="str">
        <f>"Copy the q/ω values for "&amp;C124&amp;" from "&amp;B98&amp;" into the yellow cells. Then calculate the associated h/ω^2 values using the values in "&amp;B98&amp;"."</f>
        <v>Copy the q/ω values for Region 1 from Table 6 into the yellow cells. Then calculate the associated h/ω^2 values using the values in Table 6.</v>
      </c>
      <c r="C119" s="52"/>
      <c r="D119" s="52"/>
      <c r="E119" s="52"/>
      <c r="F119" s="52"/>
      <c r="G119" s="52"/>
      <c r="H119" s="52"/>
      <c r="I119" s="52"/>
      <c r="J119" s="52"/>
      <c r="K119" s="52"/>
    </row>
    <row r="120" spans="1:12">
      <c r="B120" s="52"/>
      <c r="C120" s="52"/>
      <c r="D120" s="52"/>
      <c r="E120" s="52"/>
      <c r="F120" s="52"/>
      <c r="G120" s="52"/>
      <c r="H120" s="52"/>
      <c r="I120" s="52"/>
      <c r="J120" s="52"/>
      <c r="K120" s="52"/>
    </row>
    <row r="121" spans="1:12">
      <c r="B121" s="27"/>
      <c r="C121" s="27"/>
      <c r="D121" s="27"/>
      <c r="E121" s="27"/>
      <c r="F121" s="27"/>
      <c r="G121" s="27"/>
      <c r="H121" s="27"/>
      <c r="I121" s="27"/>
      <c r="J121" s="27"/>
      <c r="K121" s="27"/>
    </row>
    <row r="122" spans="1:12">
      <c r="A122" t="s">
        <v>48</v>
      </c>
      <c r="B122" s="54" t="str">
        <f>"For the "&amp;C131&amp;" values, calculate ω/q as the inverse of q/ω from "&amp;B98&amp;". Calculate h/q^2 using the values from "&amp;B98&amp;"."</f>
        <v>For the Region 2 values, calculate ω/q as the inverse of q/ω from Table 6. Calculate h/q^2 using the values from Table 6.</v>
      </c>
      <c r="C122" s="54"/>
      <c r="D122" s="54"/>
      <c r="E122" s="54"/>
      <c r="F122" s="54"/>
      <c r="G122" s="54"/>
      <c r="H122" s="54"/>
      <c r="I122" s="54"/>
      <c r="J122" s="54"/>
      <c r="K122" s="54"/>
    </row>
    <row r="124" spans="1:12" ht="12.75" customHeight="1" thickBot="1">
      <c r="C124" t="s">
        <v>41</v>
      </c>
      <c r="F124" t="s">
        <v>56</v>
      </c>
    </row>
    <row r="125" spans="1:12" ht="15" thickBot="1">
      <c r="C125" s="25" t="s">
        <v>34</v>
      </c>
      <c r="D125" s="25" t="s">
        <v>35</v>
      </c>
    </row>
    <row r="126" spans="1:12" ht="12.75" customHeight="1" thickBot="1">
      <c r="C126" s="16">
        <f>C100</f>
        <v>0</v>
      </c>
      <c r="D126" s="31">
        <f>F100/E100^2</f>
        <v>1.4000245494071641</v>
      </c>
      <c r="G126">
        <v>0</v>
      </c>
      <c r="H126">
        <v>1.4</v>
      </c>
    </row>
    <row r="127" spans="1:12" ht="12.75" customHeight="1" thickBot="1">
      <c r="C127" s="16">
        <f t="shared" ref="C127:C129" si="17">C101</f>
        <v>0.40000235264638978</v>
      </c>
      <c r="D127" s="31">
        <f t="shared" ref="D127:D129" si="18">F101/E101^2</f>
        <v>1.300022795878081</v>
      </c>
      <c r="G127">
        <v>0.4</v>
      </c>
      <c r="H127">
        <v>1.3</v>
      </c>
    </row>
    <row r="128" spans="1:12" ht="12.75" customHeight="1" thickBot="1">
      <c r="C128" s="16">
        <f t="shared" si="17"/>
        <v>0.82000070579391693</v>
      </c>
      <c r="D128" s="31">
        <f t="shared" si="18"/>
        <v>1.0900068387634243</v>
      </c>
      <c r="G128">
        <v>1</v>
      </c>
      <c r="H128">
        <v>1</v>
      </c>
    </row>
    <row r="129" spans="3:8" ht="12.75" customHeight="1" thickBot="1">
      <c r="C129" s="16">
        <f t="shared" si="17"/>
        <v>1</v>
      </c>
      <c r="D129" s="31">
        <f t="shared" si="18"/>
        <v>1</v>
      </c>
      <c r="G129">
        <v>0.8</v>
      </c>
      <c r="H129">
        <v>0.4</v>
      </c>
    </row>
    <row r="130" spans="3:8">
      <c r="G130">
        <v>0.7</v>
      </c>
      <c r="H130">
        <v>0.18</v>
      </c>
    </row>
    <row r="131" spans="3:8" ht="12.75" customHeight="1" thickBot="1">
      <c r="C131" t="s">
        <v>42</v>
      </c>
      <c r="G131">
        <v>0.6</v>
      </c>
      <c r="H131">
        <v>0</v>
      </c>
    </row>
    <row r="132" spans="3:8" ht="15" thickBot="1">
      <c r="C132" s="25" t="s">
        <v>37</v>
      </c>
      <c r="D132" s="25" t="s">
        <v>38</v>
      </c>
    </row>
    <row r="133" spans="3:8" ht="12.75" customHeight="1" thickBot="1">
      <c r="C133" s="16">
        <f>1/C103</f>
        <v>1</v>
      </c>
      <c r="D133" s="29">
        <f>F103/D103^2</f>
        <v>1</v>
      </c>
    </row>
    <row r="134" spans="3:8" ht="12.75" customHeight="1" thickBot="1">
      <c r="C134" s="16">
        <f t="shared" ref="C134:C136" si="19">1/C104</f>
        <v>0.79999529473489506</v>
      </c>
      <c r="D134" s="29">
        <f t="shared" ref="D134:D136" si="20">F104/D104^2</f>
        <v>0.40000230878255694</v>
      </c>
    </row>
    <row r="135" spans="3:8" ht="12.75" customHeight="1" thickBot="1">
      <c r="C135" s="16">
        <f t="shared" si="19"/>
        <v>0.69999588289303316</v>
      </c>
      <c r="D135" s="29">
        <f t="shared" si="20"/>
        <v>0.18000103895215053</v>
      </c>
    </row>
    <row r="136" spans="3:8" ht="12.75" customHeight="1" thickBot="1">
      <c r="C136" s="16">
        <f t="shared" si="19"/>
        <v>0.59999647105117127</v>
      </c>
      <c r="D136" s="29">
        <f t="shared" si="20"/>
        <v>0</v>
      </c>
    </row>
    <row r="138" spans="3:8" ht="12.75" customHeight="1"/>
    <row r="143" spans="3:8" ht="12.75" customHeight="1"/>
    <row r="144" spans="3:8" ht="12.75" customHeight="1"/>
    <row r="145" spans="2:11" ht="12.75" customHeight="1"/>
    <row r="148" spans="2:11" s="23" customFormat="1">
      <c r="B148" s="23" t="s">
        <v>62</v>
      </c>
    </row>
    <row r="150" spans="2:11">
      <c r="B150" s="52" t="s">
        <v>63</v>
      </c>
      <c r="C150" s="52"/>
      <c r="D150" s="52"/>
      <c r="E150" s="52"/>
      <c r="F150" s="52"/>
      <c r="G150" s="52"/>
      <c r="H150" s="52"/>
      <c r="I150" s="52"/>
      <c r="J150" s="52"/>
      <c r="K150" s="52"/>
    </row>
    <row r="151" spans="2:11">
      <c r="B151" s="52"/>
      <c r="C151" s="52"/>
      <c r="D151" s="52"/>
      <c r="E151" s="52"/>
      <c r="F151" s="52"/>
      <c r="G151" s="52"/>
      <c r="H151" s="52"/>
      <c r="I151" s="52"/>
      <c r="J151" s="52"/>
      <c r="K151" s="52"/>
    </row>
    <row r="153" spans="2:11" ht="13.5" thickBot="1">
      <c r="C153" t="s">
        <v>41</v>
      </c>
    </row>
    <row r="154" spans="2:11" ht="13.5" thickBot="1">
      <c r="C154" s="5">
        <v>-1</v>
      </c>
      <c r="D154" s="5">
        <v>0.62</v>
      </c>
    </row>
    <row r="155" spans="2:11" ht="13.5" thickBot="1">
      <c r="C155" s="5">
        <v>-0.8</v>
      </c>
      <c r="D155" s="5">
        <v>0.68</v>
      </c>
    </row>
    <row r="156" spans="2:11" ht="13.5" thickBot="1">
      <c r="C156" s="5">
        <v>-0.6</v>
      </c>
      <c r="D156" s="5">
        <v>0.53</v>
      </c>
    </row>
    <row r="157" spans="2:11" ht="13.5" thickBot="1">
      <c r="C157" s="5">
        <v>-0.4</v>
      </c>
      <c r="D157" s="5">
        <v>0.46</v>
      </c>
    </row>
    <row r="158" spans="2:11" ht="13.5" thickBot="1">
      <c r="C158" s="5">
        <v>-0.2</v>
      </c>
      <c r="D158" s="5">
        <v>0.49</v>
      </c>
    </row>
    <row r="159" spans="2:11" ht="13.5" thickBot="1">
      <c r="C159" s="5">
        <v>0</v>
      </c>
      <c r="D159" s="5">
        <v>0.54</v>
      </c>
    </row>
    <row r="160" spans="2:11" ht="13.5" thickBot="1">
      <c r="C160" s="5">
        <v>0.2</v>
      </c>
      <c r="D160" s="5">
        <v>0.59</v>
      </c>
    </row>
    <row r="161" spans="3:4" ht="13.5" thickBot="1">
      <c r="C161" s="5">
        <v>0.4</v>
      </c>
      <c r="D161" s="5">
        <v>0.65</v>
      </c>
    </row>
    <row r="162" spans="3:4" ht="13.5" thickBot="1">
      <c r="C162" s="5">
        <v>0.6</v>
      </c>
      <c r="D162" s="5">
        <v>0.77</v>
      </c>
    </row>
    <row r="163" spans="3:4" ht="13.5" thickBot="1">
      <c r="C163" s="5">
        <v>0.8</v>
      </c>
      <c r="D163" s="5">
        <v>0.95</v>
      </c>
    </row>
    <row r="164" spans="3:4" ht="13.5" thickBot="1">
      <c r="C164" s="5">
        <v>0.9</v>
      </c>
      <c r="D164" s="5">
        <v>0.98</v>
      </c>
    </row>
    <row r="165" spans="3:4" ht="13.5" thickBot="1">
      <c r="C165" s="5">
        <v>0.95</v>
      </c>
      <c r="D165" s="5">
        <v>0.96</v>
      </c>
    </row>
    <row r="166" spans="3:4" ht="13.5" thickBot="1">
      <c r="C166" s="5">
        <v>1</v>
      </c>
      <c r="D166" s="5">
        <v>0.87</v>
      </c>
    </row>
    <row r="168" spans="3:4" ht="13.5" thickBot="1">
      <c r="C168" t="s">
        <v>42</v>
      </c>
    </row>
    <row r="169" spans="3:4" ht="13.5" thickBot="1">
      <c r="C169" s="5">
        <v>-1</v>
      </c>
      <c r="D169" s="5">
        <v>-1.44</v>
      </c>
    </row>
    <row r="170" spans="3:4" ht="13.5" thickBot="1">
      <c r="C170" s="5">
        <v>-0.8</v>
      </c>
      <c r="D170" s="5">
        <v>-1.1200000000000001</v>
      </c>
    </row>
    <row r="171" spans="3:4" ht="13.5" thickBot="1">
      <c r="C171" s="5">
        <v>-0.6</v>
      </c>
      <c r="D171" s="5">
        <v>-0.79</v>
      </c>
    </row>
    <row r="172" spans="3:4" ht="13.5" thickBot="1">
      <c r="C172" s="5">
        <v>-0.4</v>
      </c>
      <c r="D172" s="5">
        <v>-0.52</v>
      </c>
    </row>
    <row r="173" spans="3:4" ht="13.5" thickBot="1">
      <c r="C173" s="5">
        <v>-0.2</v>
      </c>
      <c r="D173" s="5">
        <v>-0.31</v>
      </c>
    </row>
    <row r="174" spans="3:4" ht="13.5" thickBot="1">
      <c r="C174" s="5">
        <v>0</v>
      </c>
      <c r="D174" s="5">
        <v>-0.15</v>
      </c>
    </row>
    <row r="175" spans="3:4" ht="13.5" thickBot="1">
      <c r="C175" s="5">
        <v>0.2</v>
      </c>
      <c r="D175" s="5">
        <v>0.02</v>
      </c>
    </row>
    <row r="176" spans="3:4" ht="13.5" thickBot="1">
      <c r="C176" s="5">
        <v>0.4</v>
      </c>
      <c r="D176" s="5">
        <v>0.22</v>
      </c>
    </row>
    <row r="177" spans="3:4" ht="13.5" thickBot="1">
      <c r="C177" s="5">
        <v>0.6</v>
      </c>
      <c r="D177" s="5">
        <v>0.46</v>
      </c>
    </row>
    <row r="178" spans="3:4" ht="13.5" thickBot="1">
      <c r="C178" s="5">
        <v>0.8</v>
      </c>
      <c r="D178" s="5">
        <v>0.71</v>
      </c>
    </row>
    <row r="179" spans="3:4" ht="13.5" thickBot="1">
      <c r="C179" s="5">
        <v>0.9</v>
      </c>
      <c r="D179" s="5">
        <v>0.81</v>
      </c>
    </row>
    <row r="180" spans="3:4" ht="13.5" thickBot="1">
      <c r="C180" s="5">
        <v>0.95</v>
      </c>
      <c r="D180" s="5">
        <v>0.85</v>
      </c>
    </row>
    <row r="181" spans="3:4" ht="13.5" thickBot="1">
      <c r="C181" s="5">
        <v>1</v>
      </c>
      <c r="D181" s="5">
        <v>0.87</v>
      </c>
    </row>
    <row r="183" spans="3:4" ht="13.5" thickBot="1">
      <c r="C183" t="s">
        <v>43</v>
      </c>
    </row>
    <row r="184" spans="3:4" ht="13.5" thickBot="1">
      <c r="C184" s="5">
        <v>-1</v>
      </c>
      <c r="D184" s="5">
        <v>0.62</v>
      </c>
    </row>
    <row r="185" spans="3:4" ht="13.5" thickBot="1">
      <c r="C185" s="5">
        <v>-0.8</v>
      </c>
      <c r="D185" s="5">
        <v>0.53</v>
      </c>
    </row>
    <row r="186" spans="3:4" ht="13.5" thickBot="1">
      <c r="C186" s="5">
        <v>-0.6</v>
      </c>
      <c r="D186" s="5">
        <v>0.46</v>
      </c>
    </row>
    <row r="187" spans="3:4" ht="13.5" thickBot="1">
      <c r="C187" s="5">
        <v>-0.4</v>
      </c>
      <c r="D187" s="5">
        <v>0.42</v>
      </c>
    </row>
    <row r="188" spans="3:4" ht="13.5" thickBot="1">
      <c r="C188" s="5">
        <v>-0.2</v>
      </c>
      <c r="D188" s="5">
        <v>0.39</v>
      </c>
    </row>
    <row r="189" spans="3:4" ht="13.5" thickBot="1">
      <c r="C189" s="5">
        <v>0</v>
      </c>
      <c r="D189" s="5">
        <v>0.36</v>
      </c>
    </row>
    <row r="190" spans="3:4" ht="13.5" thickBot="1">
      <c r="C190" s="5">
        <v>0.2</v>
      </c>
      <c r="D190" s="5">
        <v>0.32</v>
      </c>
    </row>
    <row r="191" spans="3:4" ht="13.5" thickBot="1">
      <c r="C191" s="5">
        <v>0.4</v>
      </c>
      <c r="D191" s="5">
        <v>0.27</v>
      </c>
    </row>
    <row r="192" spans="3:4" ht="13.5" thickBot="1">
      <c r="C192" s="5">
        <v>0.6</v>
      </c>
      <c r="D192" s="5">
        <v>0.18</v>
      </c>
    </row>
    <row r="193" spans="3:4" ht="13.5" thickBot="1">
      <c r="C193" s="5">
        <v>0.8</v>
      </c>
      <c r="D193" s="5">
        <v>0.05</v>
      </c>
    </row>
    <row r="194" spans="3:4" ht="13.5" thickBot="1">
      <c r="C194" s="5">
        <v>1</v>
      </c>
      <c r="D194" s="5">
        <v>-0.13</v>
      </c>
    </row>
    <row r="196" spans="3:4" ht="13.5" thickBot="1">
      <c r="C196" t="s">
        <v>44</v>
      </c>
    </row>
    <row r="197" spans="3:4" ht="13.5" thickBot="1">
      <c r="C197" s="5">
        <v>-1</v>
      </c>
      <c r="D197" s="5">
        <v>-1.44</v>
      </c>
    </row>
    <row r="198" spans="3:4" ht="13.5" thickBot="1">
      <c r="C198" s="5">
        <v>-0.8</v>
      </c>
      <c r="D198" s="5">
        <v>-1.25</v>
      </c>
    </row>
    <row r="199" spans="3:4" ht="13.5" thickBot="1">
      <c r="C199" s="5">
        <v>-0.6</v>
      </c>
      <c r="D199" s="5">
        <v>-1.08</v>
      </c>
    </row>
    <row r="200" spans="3:4" ht="13.5" thickBot="1">
      <c r="C200" s="5">
        <v>-0.4</v>
      </c>
      <c r="D200" s="5">
        <v>-0.92</v>
      </c>
    </row>
    <row r="201" spans="3:4" ht="13.5" thickBot="1">
      <c r="C201" s="5">
        <v>-0.2</v>
      </c>
      <c r="D201" s="5">
        <v>-0.77</v>
      </c>
    </row>
    <row r="202" spans="3:4" ht="13.5" thickBot="1">
      <c r="C202" s="5">
        <v>0</v>
      </c>
      <c r="D202" s="5">
        <v>-0.63</v>
      </c>
    </row>
    <row r="203" spans="3:4" ht="13.5" thickBot="1">
      <c r="C203" s="5">
        <v>0.2</v>
      </c>
      <c r="D203" s="5">
        <v>-0.51</v>
      </c>
    </row>
    <row r="204" spans="3:4" ht="13.5" thickBot="1">
      <c r="C204" s="5">
        <v>0.4</v>
      </c>
      <c r="D204" s="5">
        <v>-0.39</v>
      </c>
    </row>
    <row r="205" spans="3:4" ht="13.5" thickBot="1">
      <c r="C205" s="5">
        <v>0.6</v>
      </c>
      <c r="D205" s="5">
        <v>-0.28999999999999998</v>
      </c>
    </row>
    <row r="206" spans="3:4" ht="13.5" thickBot="1">
      <c r="C206" s="5">
        <v>0.8</v>
      </c>
      <c r="D206" s="5">
        <v>-0.2</v>
      </c>
    </row>
    <row r="207" spans="3:4" ht="13.5" thickBot="1">
      <c r="C207" s="5">
        <v>0.9</v>
      </c>
      <c r="D207" s="5">
        <v>-0.16</v>
      </c>
    </row>
    <row r="208" spans="3:4" ht="13.5" thickBot="1">
      <c r="C208" s="5">
        <v>1</v>
      </c>
      <c r="D208" s="5">
        <v>-0.13</v>
      </c>
    </row>
  </sheetData>
  <mergeCells count="18">
    <mergeCell ref="B119:K120"/>
    <mergeCell ref="B150:K151"/>
    <mergeCell ref="B91:K92"/>
    <mergeCell ref="B94:K96"/>
    <mergeCell ref="B110:K113"/>
    <mergeCell ref="B122:K122"/>
    <mergeCell ref="B115:K117"/>
    <mergeCell ref="B3:K7"/>
    <mergeCell ref="B15:K15"/>
    <mergeCell ref="B31:K34"/>
    <mergeCell ref="B53:K55"/>
    <mergeCell ref="B36:K37"/>
    <mergeCell ref="B59:K59"/>
    <mergeCell ref="B60:K60"/>
    <mergeCell ref="B61:K61"/>
    <mergeCell ref="B76:K81"/>
    <mergeCell ref="B84:B85"/>
    <mergeCell ref="C84:D85"/>
  </mergeCells>
  <pageMargins left="0.75" right="0.75" top="1" bottom="1" header="0.51180555555555496" footer="0.51180555555555496"/>
  <pageSetup firstPageNumber="0" orientation="portrait" r:id="rId1"/>
  <drawing r:id="rId2"/>
</worksheet>
</file>

<file path=docProps/app.xml><?xml version="1.0" encoding="utf-8"?>
<Properties xmlns="http://schemas.openxmlformats.org/officeDocument/2006/extended-properties" xmlns:vt="http://schemas.openxmlformats.org/officeDocument/2006/docPropsVTypes">
  <TotalTime>104751</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Head Curves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Bolander</dc:creator>
  <cp:lastModifiedBy>Lance Larsen</cp:lastModifiedBy>
  <cp:revision>12</cp:revision>
  <dcterms:created xsi:type="dcterms:W3CDTF">2014-05-16T08:47:00Z</dcterms:created>
  <dcterms:modified xsi:type="dcterms:W3CDTF">2014-05-23T20:15:32Z</dcterms:modified>
</cp:coreProperties>
</file>